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 Site\Seg Fees\2023-2024\"/>
    </mc:Choice>
  </mc:AlternateContent>
  <xr:revisionPtr revIDLastSave="0" documentId="8_{691D0FA7-A264-4C95-8AF8-C633B370A2AA}" xr6:coauthVersionLast="47" xr6:coauthVersionMax="47" xr10:uidLastSave="{00000000-0000-0000-0000-000000000000}"/>
  <bookViews>
    <workbookView xWindow="-120" yWindow="-120" windowWidth="29040" windowHeight="15840" xr2:uid="{45C29DB5-9A92-4DFA-968A-52A6DBA23833}"/>
  </bookViews>
  <sheets>
    <sheet name="Semester" sheetId="3" r:id="rId1"/>
    <sheet name="Winterim" sheetId="1" r:id="rId2"/>
    <sheet name="Summer" sheetId="2" r:id="rId3"/>
  </sheets>
  <definedNames>
    <definedName name="_xlnm.Print_Area" localSheetId="0">Semester!$A$1:$AM$49</definedName>
    <definedName name="_xlnm.Print_Area" localSheetId="2">Summer!$A$4:$AC$49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3" l="1"/>
  <c r="C44" i="3"/>
  <c r="C43" i="3"/>
  <c r="C38" i="3"/>
  <c r="C49" i="3" s="1"/>
  <c r="AC27" i="3"/>
  <c r="AC28" i="3" s="1"/>
  <c r="AC29" i="3" s="1"/>
  <c r="AC30" i="3" s="1"/>
  <c r="AC31" i="3" s="1"/>
  <c r="AC32" i="3" s="1"/>
  <c r="AC33" i="3" s="1"/>
  <c r="E27" i="3"/>
  <c r="E28" i="3" s="1"/>
  <c r="AE26" i="3"/>
  <c r="AE31" i="3" s="1"/>
  <c r="AC26" i="3"/>
  <c r="E26" i="3"/>
  <c r="AE25" i="3"/>
  <c r="AC25" i="3"/>
  <c r="Q25" i="3"/>
  <c r="E25" i="3"/>
  <c r="O24" i="3"/>
  <c r="E24" i="3"/>
  <c r="AC23" i="3"/>
  <c r="E23" i="3"/>
  <c r="AE22" i="3"/>
  <c r="AE23" i="3" s="1"/>
  <c r="AC22" i="3"/>
  <c r="AC24" i="3" s="1"/>
  <c r="AA22" i="3"/>
  <c r="AA25" i="3" s="1"/>
  <c r="Y22" i="3"/>
  <c r="Y26" i="3" s="1"/>
  <c r="W22" i="3"/>
  <c r="W27" i="3" s="1"/>
  <c r="W28" i="3" s="1"/>
  <c r="W29" i="3" s="1"/>
  <c r="W30" i="3" s="1"/>
  <c r="W31" i="3" s="1"/>
  <c r="W32" i="3" s="1"/>
  <c r="W33" i="3" s="1"/>
  <c r="U22" i="3"/>
  <c r="U27" i="3" s="1"/>
  <c r="S22" i="3"/>
  <c r="S27" i="3" s="1"/>
  <c r="Q22" i="3"/>
  <c r="Q27" i="3" s="1"/>
  <c r="O22" i="3"/>
  <c r="O23" i="3" s="1"/>
  <c r="M22" i="3"/>
  <c r="M24" i="3" s="1"/>
  <c r="K22" i="3"/>
  <c r="K25" i="3" s="1"/>
  <c r="I22" i="3"/>
  <c r="I26" i="3" s="1"/>
  <c r="G22" i="3"/>
  <c r="G27" i="3" s="1"/>
  <c r="E22" i="3"/>
  <c r="C22" i="3"/>
  <c r="AI17" i="3"/>
  <c r="Q17" i="3"/>
  <c r="K17" i="3"/>
  <c r="AI16" i="3"/>
  <c r="AI15" i="3"/>
  <c r="C15" i="3"/>
  <c r="AI14" i="3"/>
  <c r="AI13" i="3"/>
  <c r="AA13" i="3"/>
  <c r="K13" i="3"/>
  <c r="AI12" i="3"/>
  <c r="O12" i="3"/>
  <c r="AI11" i="3"/>
  <c r="AC11" i="3"/>
  <c r="AC12" i="3" s="1"/>
  <c r="AC13" i="3" s="1"/>
  <c r="AC14" i="3" s="1"/>
  <c r="AC15" i="3" s="1"/>
  <c r="AC16" i="3" s="1"/>
  <c r="AC17" i="3" s="1"/>
  <c r="AA11" i="3"/>
  <c r="AA14" i="3" s="1"/>
  <c r="Y11" i="3"/>
  <c r="Y14" i="3" s="1"/>
  <c r="W11" i="3"/>
  <c r="W15" i="3" s="1"/>
  <c r="U11" i="3"/>
  <c r="U15" i="3" s="1"/>
  <c r="S11" i="3"/>
  <c r="S16" i="3" s="1"/>
  <c r="Q11" i="3"/>
  <c r="Q16" i="3" s="1"/>
  <c r="O11" i="3"/>
  <c r="O17" i="3" s="1"/>
  <c r="M11" i="3"/>
  <c r="M17" i="3" s="1"/>
  <c r="K11" i="3"/>
  <c r="K33" i="3" s="1"/>
  <c r="I11" i="3"/>
  <c r="I16" i="3" s="1"/>
  <c r="G11" i="3"/>
  <c r="G15" i="3" s="1"/>
  <c r="E11" i="3"/>
  <c r="E15" i="3" s="1"/>
  <c r="AI10" i="3"/>
  <c r="AE10" i="3"/>
  <c r="AE17" i="3" s="1"/>
  <c r="AC10" i="3"/>
  <c r="AA10" i="3"/>
  <c r="Y10" i="3"/>
  <c r="W10" i="3"/>
  <c r="U10" i="3"/>
  <c r="S10" i="3"/>
  <c r="Q10" i="3"/>
  <c r="O10" i="3"/>
  <c r="M10" i="3"/>
  <c r="K10" i="3"/>
  <c r="I10" i="3"/>
  <c r="G10" i="3"/>
  <c r="E10" i="3"/>
  <c r="C10" i="3"/>
  <c r="C16" i="3" s="1"/>
  <c r="AI9" i="3"/>
  <c r="AE9" i="3"/>
  <c r="AC9" i="3"/>
  <c r="AA9" i="3"/>
  <c r="Y9" i="3"/>
  <c r="W9" i="3"/>
  <c r="U9" i="3"/>
  <c r="S9" i="3"/>
  <c r="Q9" i="3"/>
  <c r="O9" i="3"/>
  <c r="M9" i="3"/>
  <c r="K9" i="3"/>
  <c r="I9" i="3"/>
  <c r="G9" i="3"/>
  <c r="E9" i="3"/>
  <c r="C9" i="3"/>
  <c r="AI8" i="3"/>
  <c r="AE8" i="3"/>
  <c r="AC8" i="3"/>
  <c r="AA8" i="3"/>
  <c r="Y8" i="3"/>
  <c r="W8" i="3"/>
  <c r="U8" i="3"/>
  <c r="S8" i="3"/>
  <c r="Q8" i="3"/>
  <c r="O8" i="3"/>
  <c r="M8" i="3"/>
  <c r="K8" i="3"/>
  <c r="I8" i="3"/>
  <c r="G8" i="3"/>
  <c r="E8" i="3"/>
  <c r="C8" i="3"/>
  <c r="AI7" i="3"/>
  <c r="AE7" i="3"/>
  <c r="AC7" i="3"/>
  <c r="AA7" i="3"/>
  <c r="Y7" i="3"/>
  <c r="W7" i="3"/>
  <c r="U7" i="3"/>
  <c r="S7" i="3"/>
  <c r="Q7" i="3"/>
  <c r="O7" i="3"/>
  <c r="M7" i="3"/>
  <c r="K7" i="3"/>
  <c r="I7" i="3"/>
  <c r="G7" i="3"/>
  <c r="E7" i="3"/>
  <c r="C7" i="3"/>
  <c r="AK6" i="3"/>
  <c r="AM6" i="3" s="1"/>
  <c r="C45" i="2"/>
  <c r="C42" i="2"/>
  <c r="C38" i="2"/>
  <c r="C49" i="2" s="1"/>
  <c r="AC17" i="2"/>
  <c r="AC16" i="2"/>
  <c r="AC15" i="2"/>
  <c r="AC14" i="2"/>
  <c r="AC13" i="2"/>
  <c r="AC12" i="2"/>
  <c r="AC11" i="2"/>
  <c r="W11" i="2"/>
  <c r="W12" i="2" s="1"/>
  <c r="W13" i="2" s="1"/>
  <c r="W14" i="2" s="1"/>
  <c r="W15" i="2" s="1"/>
  <c r="W16" i="2" s="1"/>
  <c r="W17" i="2" s="1"/>
  <c r="G11" i="2"/>
  <c r="G12" i="2" s="1"/>
  <c r="AC10" i="2"/>
  <c r="AC9" i="2"/>
  <c r="W9" i="2"/>
  <c r="S9" i="2"/>
  <c r="AC8" i="2"/>
  <c r="W8" i="2"/>
  <c r="Q8" i="2"/>
  <c r="G8" i="2"/>
  <c r="AC7" i="2"/>
  <c r="U7" i="2"/>
  <c r="E7" i="2"/>
  <c r="AA6" i="2"/>
  <c r="AA23" i="2" s="1"/>
  <c r="Y6" i="2"/>
  <c r="Y22" i="2" s="1"/>
  <c r="W6" i="2"/>
  <c r="W22" i="2" s="1"/>
  <c r="U6" i="2"/>
  <c r="U11" i="2" s="1"/>
  <c r="U12" i="2" s="1"/>
  <c r="U13" i="2" s="1"/>
  <c r="U14" i="2" s="1"/>
  <c r="U15" i="2" s="1"/>
  <c r="U16" i="2" s="1"/>
  <c r="U17" i="2" s="1"/>
  <c r="S6" i="2"/>
  <c r="S10" i="2" s="1"/>
  <c r="Q6" i="2"/>
  <c r="Q9" i="2" s="1"/>
  <c r="O6" i="2"/>
  <c r="O8" i="2" s="1"/>
  <c r="M6" i="2"/>
  <c r="M7" i="2" s="1"/>
  <c r="K6" i="2"/>
  <c r="K7" i="2" s="1"/>
  <c r="I6" i="2"/>
  <c r="I22" i="2" s="1"/>
  <c r="G6" i="2"/>
  <c r="G22" i="2" s="1"/>
  <c r="E6" i="2"/>
  <c r="E11" i="2" s="1"/>
  <c r="C6" i="2"/>
  <c r="C10" i="2" s="1"/>
  <c r="C39" i="1"/>
  <c r="C50" i="1" s="1"/>
  <c r="K22" i="1"/>
  <c r="K23" i="1" s="1"/>
  <c r="AE17" i="1"/>
  <c r="AE16" i="1"/>
  <c r="AE15" i="1"/>
  <c r="AE14" i="1"/>
  <c r="AE13" i="1"/>
  <c r="AE12" i="1"/>
  <c r="AE11" i="1"/>
  <c r="Y11" i="1"/>
  <c r="Y12" i="1" s="1"/>
  <c r="Y13" i="1" s="1"/>
  <c r="Y14" i="1" s="1"/>
  <c r="Y15" i="1" s="1"/>
  <c r="Y16" i="1" s="1"/>
  <c r="Y17" i="1" s="1"/>
  <c r="AE10" i="1"/>
  <c r="AE9" i="1"/>
  <c r="Y9" i="1"/>
  <c r="AE8" i="1"/>
  <c r="AE7" i="1"/>
  <c r="Y7" i="1"/>
  <c r="AC6" i="1"/>
  <c r="AC10" i="1" s="1"/>
  <c r="AC11" i="1" s="1"/>
  <c r="AC12" i="1" s="1"/>
  <c r="AC13" i="1" s="1"/>
  <c r="AC14" i="1" s="1"/>
  <c r="AC15" i="1" s="1"/>
  <c r="AC16" i="1" s="1"/>
  <c r="AC17" i="1" s="1"/>
  <c r="AA6" i="1"/>
  <c r="AA22" i="1" s="1"/>
  <c r="Y6" i="1"/>
  <c r="Y10" i="1" s="1"/>
  <c r="W6" i="1"/>
  <c r="U6" i="1"/>
  <c r="S6" i="1"/>
  <c r="S11" i="1" s="1"/>
  <c r="S12" i="1" s="1"/>
  <c r="S13" i="1" s="1"/>
  <c r="S14" i="1" s="1"/>
  <c r="S15" i="1" s="1"/>
  <c r="S16" i="1" s="1"/>
  <c r="S17" i="1" s="1"/>
  <c r="Q6" i="1"/>
  <c r="Q22" i="1" s="1"/>
  <c r="O6" i="1"/>
  <c r="O22" i="1" s="1"/>
  <c r="M6" i="1"/>
  <c r="M11" i="1" s="1"/>
  <c r="M12" i="1" s="1"/>
  <c r="M13" i="1" s="1"/>
  <c r="M14" i="1" s="1"/>
  <c r="M15" i="1" s="1"/>
  <c r="M16" i="1" s="1"/>
  <c r="M17" i="1" s="1"/>
  <c r="K6" i="1"/>
  <c r="I6" i="1"/>
  <c r="I11" i="1" s="1"/>
  <c r="I13" i="1" s="1"/>
  <c r="G6" i="1"/>
  <c r="E6" i="1"/>
  <c r="C6" i="1"/>
  <c r="C7" i="2" l="1"/>
  <c r="U8" i="2"/>
  <c r="Y9" i="2"/>
  <c r="Y25" i="2" s="1"/>
  <c r="M11" i="2"/>
  <c r="M12" i="2" s="1"/>
  <c r="M13" i="2" s="1"/>
  <c r="M14" i="2" s="1"/>
  <c r="M15" i="2" s="1"/>
  <c r="M16" i="2" s="1"/>
  <c r="M17" i="2" s="1"/>
  <c r="S7" i="2"/>
  <c r="E10" i="2"/>
  <c r="G9" i="2"/>
  <c r="U10" i="2"/>
  <c r="C43" i="2"/>
  <c r="C9" i="2"/>
  <c r="I10" i="2"/>
  <c r="E8" i="2"/>
  <c r="I9" i="2"/>
  <c r="Y10" i="2"/>
  <c r="Y26" i="2" s="1"/>
  <c r="C44" i="2"/>
  <c r="Q23" i="1"/>
  <c r="Q25" i="1"/>
  <c r="I8" i="1"/>
  <c r="I10" i="1"/>
  <c r="O8" i="1"/>
  <c r="O10" i="1"/>
  <c r="Y8" i="1"/>
  <c r="I7" i="1"/>
  <c r="I9" i="1"/>
  <c r="O7" i="1"/>
  <c r="O9" i="1"/>
  <c r="O11" i="1"/>
  <c r="O12" i="1" s="1"/>
  <c r="O13" i="1" s="1"/>
  <c r="O14" i="1" s="1"/>
  <c r="O15" i="1" s="1"/>
  <c r="O16" i="1" s="1"/>
  <c r="O17" i="1" s="1"/>
  <c r="U13" i="3"/>
  <c r="W12" i="3"/>
  <c r="E16" i="3"/>
  <c r="U17" i="3"/>
  <c r="AE12" i="3"/>
  <c r="G14" i="3"/>
  <c r="O16" i="3"/>
  <c r="AA17" i="3"/>
  <c r="Q24" i="3"/>
  <c r="I27" i="3"/>
  <c r="I33" i="3" s="1"/>
  <c r="E29" i="3"/>
  <c r="M14" i="3"/>
  <c r="U16" i="3"/>
  <c r="AE24" i="3"/>
  <c r="K26" i="3"/>
  <c r="K27" i="3"/>
  <c r="K28" i="3" s="1"/>
  <c r="E30" i="3"/>
  <c r="U12" i="3"/>
  <c r="E13" i="3"/>
  <c r="Q14" i="3"/>
  <c r="AE16" i="3"/>
  <c r="AI22" i="3"/>
  <c r="AK22" i="3" s="1"/>
  <c r="M23" i="3"/>
  <c r="M26" i="3"/>
  <c r="M27" i="3"/>
  <c r="M32" i="3" s="1"/>
  <c r="E31" i="3"/>
  <c r="E12" i="3"/>
  <c r="W14" i="3"/>
  <c r="Q23" i="3"/>
  <c r="M25" i="3"/>
  <c r="O26" i="3"/>
  <c r="Y27" i="3"/>
  <c r="Y28" i="3" s="1"/>
  <c r="Y29" i="3" s="1"/>
  <c r="Y30" i="3" s="1"/>
  <c r="Y31" i="3" s="1"/>
  <c r="Y32" i="3" s="1"/>
  <c r="Y33" i="3" s="1"/>
  <c r="AK7" i="3"/>
  <c r="AM7" i="3" s="1"/>
  <c r="AK8" i="3"/>
  <c r="AM8" i="3" s="1"/>
  <c r="AK9" i="3"/>
  <c r="AM9" i="3" s="1"/>
  <c r="C11" i="3"/>
  <c r="AK11" i="3" s="1"/>
  <c r="AM11" i="3" s="1"/>
  <c r="G12" i="3"/>
  <c r="Q13" i="3"/>
  <c r="E17" i="3"/>
  <c r="U23" i="3"/>
  <c r="O25" i="3"/>
  <c r="AA26" i="3"/>
  <c r="AA27" i="3"/>
  <c r="C42" i="3"/>
  <c r="Q30" i="3"/>
  <c r="Q29" i="3"/>
  <c r="Q28" i="3"/>
  <c r="Q33" i="3"/>
  <c r="Q32" i="3"/>
  <c r="Q31" i="3"/>
  <c r="U28" i="3"/>
  <c r="U33" i="3"/>
  <c r="U31" i="3"/>
  <c r="U32" i="3"/>
  <c r="U30" i="3"/>
  <c r="U29" i="3"/>
  <c r="G33" i="3"/>
  <c r="G32" i="3"/>
  <c r="G31" i="3"/>
  <c r="G30" i="3"/>
  <c r="G29" i="3"/>
  <c r="G28" i="3"/>
  <c r="S29" i="3"/>
  <c r="S28" i="3"/>
  <c r="S32" i="3"/>
  <c r="S33" i="3"/>
  <c r="S31" i="3"/>
  <c r="S30" i="3"/>
  <c r="I15" i="3"/>
  <c r="Y15" i="3"/>
  <c r="AE32" i="3"/>
  <c r="C13" i="3"/>
  <c r="S13" i="3"/>
  <c r="O14" i="3"/>
  <c r="AE14" i="3"/>
  <c r="K15" i="3"/>
  <c r="AA15" i="3"/>
  <c r="G16" i="3"/>
  <c r="AK16" i="3" s="1"/>
  <c r="AM16" i="3" s="1"/>
  <c r="W16" i="3"/>
  <c r="C17" i="3"/>
  <c r="S17" i="3"/>
  <c r="C23" i="3"/>
  <c r="S23" i="3"/>
  <c r="I28" i="3"/>
  <c r="AE33" i="3"/>
  <c r="I12" i="3"/>
  <c r="Y12" i="3"/>
  <c r="M15" i="3"/>
  <c r="Y16" i="3"/>
  <c r="AK10" i="3"/>
  <c r="AM10" i="3" s="1"/>
  <c r="AE11" i="3"/>
  <c r="K12" i="3"/>
  <c r="AA12" i="3"/>
  <c r="G13" i="3"/>
  <c r="W13" i="3"/>
  <c r="C14" i="3"/>
  <c r="S14" i="3"/>
  <c r="O15" i="3"/>
  <c r="AE15" i="3"/>
  <c r="K16" i="3"/>
  <c r="AA16" i="3"/>
  <c r="G17" i="3"/>
  <c r="W17" i="3"/>
  <c r="G23" i="3"/>
  <c r="W23" i="3"/>
  <c r="U24" i="3"/>
  <c r="C25" i="3"/>
  <c r="S25" i="3"/>
  <c r="Q26" i="3"/>
  <c r="O27" i="3"/>
  <c r="AE27" i="3"/>
  <c r="K29" i="3"/>
  <c r="AA29" i="3"/>
  <c r="I30" i="3"/>
  <c r="E32" i="3"/>
  <c r="S24" i="3"/>
  <c r="I29" i="3"/>
  <c r="M12" i="3"/>
  <c r="I13" i="3"/>
  <c r="Y13" i="3"/>
  <c r="E14" i="3"/>
  <c r="U14" i="3"/>
  <c r="Q15" i="3"/>
  <c r="M16" i="3"/>
  <c r="I17" i="3"/>
  <c r="Y17" i="3"/>
  <c r="I23" i="3"/>
  <c r="Y23" i="3"/>
  <c r="G24" i="3"/>
  <c r="W24" i="3"/>
  <c r="U25" i="3"/>
  <c r="C26" i="3"/>
  <c r="S26" i="3"/>
  <c r="AE28" i="3"/>
  <c r="K30" i="3"/>
  <c r="AA30" i="3"/>
  <c r="I31" i="3"/>
  <c r="E33" i="3"/>
  <c r="C46" i="3"/>
  <c r="K23" i="3"/>
  <c r="AA23" i="3"/>
  <c r="I24" i="3"/>
  <c r="Y24" i="3"/>
  <c r="G25" i="3"/>
  <c r="W25" i="3"/>
  <c r="U26" i="3"/>
  <c r="AE29" i="3"/>
  <c r="M30" i="3"/>
  <c r="K31" i="3"/>
  <c r="AA31" i="3"/>
  <c r="I32" i="3"/>
  <c r="C39" i="3"/>
  <c r="C47" i="3"/>
  <c r="Q12" i="3"/>
  <c r="M13" i="3"/>
  <c r="I14" i="3"/>
  <c r="K24" i="3"/>
  <c r="AA24" i="3"/>
  <c r="I25" i="3"/>
  <c r="Y25" i="3"/>
  <c r="G26" i="3"/>
  <c r="W26" i="3"/>
  <c r="AE30" i="3"/>
  <c r="M31" i="3"/>
  <c r="K32" i="3"/>
  <c r="AA32" i="3"/>
  <c r="C40" i="3"/>
  <c r="C48" i="3"/>
  <c r="C24" i="3"/>
  <c r="S15" i="3"/>
  <c r="C12" i="3"/>
  <c r="S12" i="3"/>
  <c r="O13" i="3"/>
  <c r="AE13" i="3"/>
  <c r="K14" i="3"/>
  <c r="C41" i="3"/>
  <c r="I26" i="2"/>
  <c r="I27" i="2"/>
  <c r="I23" i="2"/>
  <c r="I24" i="2"/>
  <c r="I25" i="2"/>
  <c r="C11" i="2"/>
  <c r="E12" i="2"/>
  <c r="E13" i="2"/>
  <c r="E15" i="2"/>
  <c r="E16" i="2"/>
  <c r="E14" i="2"/>
  <c r="E17" i="2"/>
  <c r="G26" i="2"/>
  <c r="G27" i="2"/>
  <c r="G23" i="2"/>
  <c r="G24" i="2"/>
  <c r="G25" i="2"/>
  <c r="W26" i="2"/>
  <c r="W24" i="2"/>
  <c r="W27" i="2"/>
  <c r="W28" i="2" s="1"/>
  <c r="W29" i="2" s="1"/>
  <c r="W30" i="2" s="1"/>
  <c r="W31" i="2" s="1"/>
  <c r="W32" i="2" s="1"/>
  <c r="W33" i="2" s="1"/>
  <c r="W23" i="2"/>
  <c r="W25" i="2"/>
  <c r="K22" i="2"/>
  <c r="AA22" i="2"/>
  <c r="AA26" i="2"/>
  <c r="AA27" i="2" s="1"/>
  <c r="AA28" i="2" s="1"/>
  <c r="AA29" i="2" s="1"/>
  <c r="AA30" i="2" s="1"/>
  <c r="AA31" i="2" s="1"/>
  <c r="AA32" i="2" s="1"/>
  <c r="AA33" i="2" s="1"/>
  <c r="AE6" i="2"/>
  <c r="Q7" i="2"/>
  <c r="C8" i="2"/>
  <c r="S8" i="2"/>
  <c r="E9" i="2"/>
  <c r="U9" i="2"/>
  <c r="G10" i="2"/>
  <c r="W10" i="2"/>
  <c r="I11" i="2"/>
  <c r="Y11" i="2"/>
  <c r="M22" i="2"/>
  <c r="G7" i="2"/>
  <c r="W7" i="2"/>
  <c r="I8" i="2"/>
  <c r="Y8" i="2"/>
  <c r="Y24" i="2" s="1"/>
  <c r="K9" i="2"/>
  <c r="AA9" i="2"/>
  <c r="M10" i="2"/>
  <c r="O11" i="2"/>
  <c r="O12" i="2" s="1"/>
  <c r="O13" i="2" s="1"/>
  <c r="O14" i="2" s="1"/>
  <c r="O15" i="2" s="1"/>
  <c r="O16" i="2" s="1"/>
  <c r="O17" i="2" s="1"/>
  <c r="G15" i="2"/>
  <c r="C22" i="2"/>
  <c r="S22" i="2"/>
  <c r="AA24" i="2"/>
  <c r="C46" i="2"/>
  <c r="G17" i="2"/>
  <c r="O22" i="2"/>
  <c r="K10" i="2"/>
  <c r="I7" i="2"/>
  <c r="Y7" i="2"/>
  <c r="Y23" i="2" s="1"/>
  <c r="K8" i="2"/>
  <c r="AA8" i="2"/>
  <c r="M9" i="2"/>
  <c r="O10" i="2"/>
  <c r="Q11" i="2"/>
  <c r="Q12" i="2" s="1"/>
  <c r="Q13" i="2" s="1"/>
  <c r="Q14" i="2" s="1"/>
  <c r="Q15" i="2" s="1"/>
  <c r="Q16" i="2" s="1"/>
  <c r="Q17" i="2" s="1"/>
  <c r="G14" i="2"/>
  <c r="E22" i="2"/>
  <c r="U22" i="2"/>
  <c r="C39" i="2"/>
  <c r="C47" i="2"/>
  <c r="O7" i="2"/>
  <c r="K11" i="2"/>
  <c r="AA25" i="2"/>
  <c r="AA10" i="2"/>
  <c r="AA11" i="2" s="1"/>
  <c r="AA12" i="2" s="1"/>
  <c r="AA13" i="2" s="1"/>
  <c r="AA14" i="2" s="1"/>
  <c r="AA15" i="2" s="1"/>
  <c r="AA16" i="2" s="1"/>
  <c r="AA17" i="2" s="1"/>
  <c r="G16" i="2"/>
  <c r="Q22" i="2"/>
  <c r="AA7" i="2"/>
  <c r="M8" i="2"/>
  <c r="O9" i="2"/>
  <c r="Q10" i="2"/>
  <c r="S11" i="2"/>
  <c r="S12" i="2" s="1"/>
  <c r="S13" i="2" s="1"/>
  <c r="S14" i="2" s="1"/>
  <c r="S15" i="2" s="1"/>
  <c r="S16" i="2" s="1"/>
  <c r="S17" i="2" s="1"/>
  <c r="G13" i="2"/>
  <c r="C40" i="2"/>
  <c r="C48" i="2"/>
  <c r="C41" i="2"/>
  <c r="U25" i="1"/>
  <c r="O24" i="1"/>
  <c r="U26" i="1"/>
  <c r="O23" i="1"/>
  <c r="U27" i="1"/>
  <c r="U28" i="1" s="1"/>
  <c r="U29" i="1" s="1"/>
  <c r="U30" i="1" s="1"/>
  <c r="U31" i="1" s="1"/>
  <c r="U32" i="1" s="1"/>
  <c r="U33" i="1" s="1"/>
  <c r="O25" i="1"/>
  <c r="O26" i="1"/>
  <c r="O27" i="1"/>
  <c r="O28" i="1" s="1"/>
  <c r="O29" i="1" s="1"/>
  <c r="O30" i="1" s="1"/>
  <c r="O31" i="1" s="1"/>
  <c r="O32" i="1" s="1"/>
  <c r="O33" i="1" s="1"/>
  <c r="U24" i="1"/>
  <c r="U23" i="1"/>
  <c r="I15" i="1"/>
  <c r="AG6" i="1"/>
  <c r="Q7" i="1"/>
  <c r="Q8" i="1"/>
  <c r="Q9" i="1"/>
  <c r="Q10" i="1"/>
  <c r="Q11" i="1"/>
  <c r="Q12" i="1" s="1"/>
  <c r="Q13" i="1" s="1"/>
  <c r="Q14" i="1" s="1"/>
  <c r="Q15" i="1" s="1"/>
  <c r="Q16" i="1" s="1"/>
  <c r="Q17" i="1" s="1"/>
  <c r="C22" i="1"/>
  <c r="S22" i="1"/>
  <c r="K26" i="1"/>
  <c r="C43" i="1"/>
  <c r="C42" i="1"/>
  <c r="C7" i="1"/>
  <c r="S7" i="1"/>
  <c r="C8" i="1"/>
  <c r="S8" i="1"/>
  <c r="C9" i="1"/>
  <c r="S9" i="1"/>
  <c r="C10" i="1"/>
  <c r="S10" i="1"/>
  <c r="E22" i="1"/>
  <c r="U22" i="1"/>
  <c r="K25" i="1"/>
  <c r="AC26" i="1"/>
  <c r="AC27" i="1" s="1"/>
  <c r="AC28" i="1" s="1"/>
  <c r="AC29" i="1" s="1"/>
  <c r="AC30" i="1" s="1"/>
  <c r="AC31" i="1" s="1"/>
  <c r="AC32" i="1" s="1"/>
  <c r="AC33" i="1" s="1"/>
  <c r="C44" i="1"/>
  <c r="I17" i="1"/>
  <c r="K27" i="1"/>
  <c r="E7" i="1"/>
  <c r="U7" i="1"/>
  <c r="E8" i="1"/>
  <c r="U8" i="1"/>
  <c r="E9" i="1"/>
  <c r="U9" i="1"/>
  <c r="E10" i="1"/>
  <c r="U10" i="1"/>
  <c r="E11" i="1"/>
  <c r="U11" i="1"/>
  <c r="U12" i="1" s="1"/>
  <c r="U13" i="1" s="1"/>
  <c r="U14" i="1" s="1"/>
  <c r="U15" i="1" s="1"/>
  <c r="U16" i="1" s="1"/>
  <c r="U17" i="1" s="1"/>
  <c r="G22" i="1"/>
  <c r="W22" i="1"/>
  <c r="K24" i="1"/>
  <c r="AC25" i="1"/>
  <c r="Q27" i="1"/>
  <c r="Q28" i="1" s="1"/>
  <c r="Q29" i="1" s="1"/>
  <c r="Q30" i="1" s="1"/>
  <c r="Q31" i="1" s="1"/>
  <c r="Q32" i="1" s="1"/>
  <c r="Q33" i="1" s="1"/>
  <c r="C45" i="1"/>
  <c r="I12" i="1"/>
  <c r="G7" i="1"/>
  <c r="W7" i="1"/>
  <c r="G8" i="1"/>
  <c r="W8" i="1"/>
  <c r="G9" i="1"/>
  <c r="W9" i="1"/>
  <c r="G10" i="1"/>
  <c r="W10" i="1"/>
  <c r="G11" i="1"/>
  <c r="W11" i="1"/>
  <c r="W12" i="1" s="1"/>
  <c r="W13" i="1" s="1"/>
  <c r="W14" i="1" s="1"/>
  <c r="W15" i="1" s="1"/>
  <c r="W16" i="1" s="1"/>
  <c r="W17" i="1" s="1"/>
  <c r="I22" i="1"/>
  <c r="Y22" i="1"/>
  <c r="AC24" i="1"/>
  <c r="Q26" i="1"/>
  <c r="C46" i="1"/>
  <c r="C47" i="1"/>
  <c r="I14" i="1"/>
  <c r="I16" i="1"/>
  <c r="AC23" i="1"/>
  <c r="K7" i="1"/>
  <c r="AA7" i="1"/>
  <c r="AA23" i="1" s="1"/>
  <c r="K8" i="1"/>
  <c r="AA8" i="1"/>
  <c r="AA24" i="1" s="1"/>
  <c r="K9" i="1"/>
  <c r="AA9" i="1"/>
  <c r="AA25" i="1" s="1"/>
  <c r="K10" i="1"/>
  <c r="AA10" i="1"/>
  <c r="AA26" i="1" s="1"/>
  <c r="K11" i="1"/>
  <c r="AA11" i="1"/>
  <c r="M22" i="1"/>
  <c r="AC22" i="1"/>
  <c r="Q24" i="1"/>
  <c r="C40" i="1"/>
  <c r="C48" i="1"/>
  <c r="M7" i="1"/>
  <c r="AC7" i="1"/>
  <c r="M8" i="1"/>
  <c r="AC8" i="1"/>
  <c r="M9" i="1"/>
  <c r="AC9" i="1"/>
  <c r="M10" i="1"/>
  <c r="C41" i="1"/>
  <c r="C49" i="1"/>
  <c r="AE10" i="2" l="1"/>
  <c r="AE9" i="2"/>
  <c r="M29" i="3"/>
  <c r="M28" i="3"/>
  <c r="AK15" i="3"/>
  <c r="AM15" i="3" s="1"/>
  <c r="AA33" i="3"/>
  <c r="AA28" i="3"/>
  <c r="M33" i="3"/>
  <c r="AI24" i="3"/>
  <c r="AK24" i="3" s="1"/>
  <c r="AI25" i="3"/>
  <c r="AK25" i="3" s="1"/>
  <c r="AI23" i="3"/>
  <c r="AK23" i="3" s="1"/>
  <c r="C29" i="3"/>
  <c r="C28" i="3"/>
  <c r="C27" i="3"/>
  <c r="AI27" i="3" s="1"/>
  <c r="AK27" i="3" s="1"/>
  <c r="C33" i="3"/>
  <c r="AI26" i="3"/>
  <c r="AK26" i="3" s="1"/>
  <c r="C32" i="3"/>
  <c r="C31" i="3"/>
  <c r="C30" i="3"/>
  <c r="O31" i="3"/>
  <c r="O30" i="3"/>
  <c r="O29" i="3"/>
  <c r="O28" i="3"/>
  <c r="O33" i="3"/>
  <c r="O32" i="3"/>
  <c r="AK12" i="3"/>
  <c r="AM12" i="3" s="1"/>
  <c r="AK14" i="3"/>
  <c r="AM14" i="3" s="1"/>
  <c r="AK17" i="3"/>
  <c r="AM17" i="3" s="1"/>
  <c r="AK13" i="3"/>
  <c r="AM13" i="3" s="1"/>
  <c r="U25" i="2"/>
  <c r="U23" i="2"/>
  <c r="U26" i="2"/>
  <c r="U27" i="2"/>
  <c r="U28" i="2" s="1"/>
  <c r="U29" i="2" s="1"/>
  <c r="U30" i="2" s="1"/>
  <c r="U31" i="2" s="1"/>
  <c r="U32" i="2" s="1"/>
  <c r="U33" i="2" s="1"/>
  <c r="U24" i="2"/>
  <c r="AE8" i="2"/>
  <c r="C12" i="2"/>
  <c r="AE11" i="2"/>
  <c r="E25" i="2"/>
  <c r="E27" i="2"/>
  <c r="E26" i="2"/>
  <c r="E23" i="2"/>
  <c r="E24" i="2"/>
  <c r="S27" i="2"/>
  <c r="S28" i="2" s="1"/>
  <c r="S29" i="2" s="1"/>
  <c r="S30" i="2" s="1"/>
  <c r="S31" i="2" s="1"/>
  <c r="S32" i="2" s="1"/>
  <c r="S33" i="2" s="1"/>
  <c r="S23" i="2"/>
  <c r="S25" i="2"/>
  <c r="S26" i="2"/>
  <c r="S24" i="2"/>
  <c r="Y27" i="2"/>
  <c r="Y28" i="2" s="1"/>
  <c r="Y29" i="2" s="1"/>
  <c r="Y30" i="2" s="1"/>
  <c r="Y31" i="2" s="1"/>
  <c r="Y32" i="2" s="1"/>
  <c r="Y33" i="2" s="1"/>
  <c r="Y12" i="2"/>
  <c r="Y13" i="2" s="1"/>
  <c r="Y14" i="2" s="1"/>
  <c r="Y15" i="2" s="1"/>
  <c r="Y16" i="2" s="1"/>
  <c r="Y17" i="2" s="1"/>
  <c r="Q24" i="2"/>
  <c r="Q25" i="2"/>
  <c r="Q26" i="2"/>
  <c r="Q27" i="2"/>
  <c r="Q28" i="2" s="1"/>
  <c r="Q29" i="2" s="1"/>
  <c r="Q30" i="2" s="1"/>
  <c r="Q31" i="2" s="1"/>
  <c r="Q32" i="2" s="1"/>
  <c r="Q33" i="2" s="1"/>
  <c r="Q23" i="2"/>
  <c r="C25" i="2"/>
  <c r="C23" i="2"/>
  <c r="C26" i="2"/>
  <c r="AC22" i="2"/>
  <c r="C24" i="2"/>
  <c r="I13" i="2"/>
  <c r="I14" i="2"/>
  <c r="I15" i="2"/>
  <c r="I17" i="2"/>
  <c r="I16" i="2"/>
  <c r="I12" i="2"/>
  <c r="K14" i="2"/>
  <c r="K15" i="2"/>
  <c r="K16" i="2"/>
  <c r="K17" i="2"/>
  <c r="K12" i="2"/>
  <c r="K13" i="2"/>
  <c r="O24" i="2"/>
  <c r="O25" i="2"/>
  <c r="O26" i="2"/>
  <c r="O27" i="2"/>
  <c r="O28" i="2" s="1"/>
  <c r="O29" i="2" s="1"/>
  <c r="O30" i="2" s="1"/>
  <c r="O31" i="2" s="1"/>
  <c r="O32" i="2" s="1"/>
  <c r="O33" i="2" s="1"/>
  <c r="O23" i="2"/>
  <c r="AE7" i="2"/>
  <c r="K25" i="2"/>
  <c r="K27" i="2"/>
  <c r="K23" i="2"/>
  <c r="K24" i="2"/>
  <c r="K26" i="2"/>
  <c r="I30" i="2"/>
  <c r="I31" i="2"/>
  <c r="I32" i="2"/>
  <c r="I28" i="2"/>
  <c r="I33" i="2"/>
  <c r="I29" i="2"/>
  <c r="M27" i="2"/>
  <c r="M28" i="2" s="1"/>
  <c r="M29" i="2" s="1"/>
  <c r="M30" i="2" s="1"/>
  <c r="M31" i="2" s="1"/>
  <c r="M32" i="2" s="1"/>
  <c r="M33" i="2" s="1"/>
  <c r="M23" i="2"/>
  <c r="M25" i="2"/>
  <c r="M24" i="2"/>
  <c r="M26" i="2"/>
  <c r="G30" i="2"/>
  <c r="G31" i="2"/>
  <c r="G32" i="2"/>
  <c r="G28" i="2"/>
  <c r="G33" i="2"/>
  <c r="G29" i="2"/>
  <c r="K17" i="1"/>
  <c r="K16" i="1"/>
  <c r="K15" i="1"/>
  <c r="K14" i="1"/>
  <c r="K13" i="1"/>
  <c r="K12" i="1"/>
  <c r="Y27" i="1"/>
  <c r="Y28" i="1" s="1"/>
  <c r="Y29" i="1" s="1"/>
  <c r="Y30" i="1" s="1"/>
  <c r="Y31" i="1" s="1"/>
  <c r="Y32" i="1" s="1"/>
  <c r="Y33" i="1" s="1"/>
  <c r="Y26" i="1"/>
  <c r="Y23" i="1"/>
  <c r="Y24" i="1"/>
  <c r="Y25" i="1"/>
  <c r="AG9" i="1"/>
  <c r="G26" i="1"/>
  <c r="G27" i="1"/>
  <c r="G25" i="1"/>
  <c r="G23" i="1"/>
  <c r="G24" i="1"/>
  <c r="AG8" i="1"/>
  <c r="C24" i="1"/>
  <c r="AE22" i="1"/>
  <c r="C26" i="1"/>
  <c r="C25" i="1"/>
  <c r="C23" i="1"/>
  <c r="AA12" i="1"/>
  <c r="AA13" i="1" s="1"/>
  <c r="AA14" i="1" s="1"/>
  <c r="AA15" i="1" s="1"/>
  <c r="AA16" i="1" s="1"/>
  <c r="AA17" i="1" s="1"/>
  <c r="AA27" i="1"/>
  <c r="AA28" i="1" s="1"/>
  <c r="AA29" i="1" s="1"/>
  <c r="AA30" i="1" s="1"/>
  <c r="AA31" i="1" s="1"/>
  <c r="AA32" i="1" s="1"/>
  <c r="AA33" i="1" s="1"/>
  <c r="I27" i="1"/>
  <c r="I23" i="1"/>
  <c r="I24" i="1"/>
  <c r="I25" i="1"/>
  <c r="I26" i="1"/>
  <c r="W26" i="1"/>
  <c r="W27" i="1"/>
  <c r="W28" i="1" s="1"/>
  <c r="W29" i="1" s="1"/>
  <c r="W30" i="1" s="1"/>
  <c r="W31" i="1" s="1"/>
  <c r="W32" i="1" s="1"/>
  <c r="W33" i="1" s="1"/>
  <c r="W23" i="1"/>
  <c r="W25" i="1"/>
  <c r="W24" i="1"/>
  <c r="G17" i="1"/>
  <c r="G16" i="1"/>
  <c r="G15" i="1"/>
  <c r="G14" i="1"/>
  <c r="G13" i="1"/>
  <c r="G12" i="1"/>
  <c r="E17" i="1"/>
  <c r="E16" i="1"/>
  <c r="E15" i="1"/>
  <c r="E14" i="1"/>
  <c r="E13" i="1"/>
  <c r="E12" i="1"/>
  <c r="E25" i="1"/>
  <c r="E26" i="1"/>
  <c r="E27" i="1"/>
  <c r="E23" i="1"/>
  <c r="E24" i="1"/>
  <c r="AG7" i="1"/>
  <c r="S24" i="1"/>
  <c r="S25" i="1"/>
  <c r="S26" i="1"/>
  <c r="S27" i="1"/>
  <c r="S28" i="1" s="1"/>
  <c r="S29" i="1" s="1"/>
  <c r="S30" i="1" s="1"/>
  <c r="S31" i="1" s="1"/>
  <c r="S32" i="1" s="1"/>
  <c r="S33" i="1" s="1"/>
  <c r="S23" i="1"/>
  <c r="K28" i="1"/>
  <c r="K29" i="1"/>
  <c r="K30" i="1"/>
  <c r="K31" i="1"/>
  <c r="K32" i="1"/>
  <c r="K33" i="1"/>
  <c r="M23" i="1"/>
  <c r="M24" i="1"/>
  <c r="M25" i="1"/>
  <c r="M26" i="1"/>
  <c r="M27" i="1"/>
  <c r="M28" i="1" s="1"/>
  <c r="M29" i="1" s="1"/>
  <c r="M30" i="1" s="1"/>
  <c r="M31" i="1" s="1"/>
  <c r="M32" i="1" s="1"/>
  <c r="M33" i="1" s="1"/>
  <c r="C11" i="1"/>
  <c r="AG10" i="1"/>
  <c r="AI29" i="3" l="1"/>
  <c r="AK29" i="3" s="1"/>
  <c r="AI30" i="3"/>
  <c r="AK30" i="3" s="1"/>
  <c r="AI33" i="3"/>
  <c r="AK33" i="3" s="1"/>
  <c r="AI28" i="3"/>
  <c r="AK28" i="3" s="1"/>
  <c r="AI31" i="3"/>
  <c r="AK31" i="3" s="1"/>
  <c r="AI32" i="3"/>
  <c r="AK32" i="3" s="1"/>
  <c r="AE12" i="2"/>
  <c r="C13" i="2"/>
  <c r="C27" i="2"/>
  <c r="AC26" i="2"/>
  <c r="AC24" i="2"/>
  <c r="AC25" i="2"/>
  <c r="E33" i="2"/>
  <c r="E29" i="2"/>
  <c r="E30" i="2"/>
  <c r="E31" i="2"/>
  <c r="E32" i="2"/>
  <c r="E28" i="2"/>
  <c r="AC23" i="2"/>
  <c r="K31" i="2"/>
  <c r="K29" i="2"/>
  <c r="K32" i="2"/>
  <c r="K28" i="2"/>
  <c r="K33" i="2"/>
  <c r="K30" i="2"/>
  <c r="C12" i="1"/>
  <c r="AG11" i="1"/>
  <c r="AE23" i="1"/>
  <c r="C27" i="1"/>
  <c r="AE26" i="1"/>
  <c r="AE25" i="1"/>
  <c r="AE24" i="1"/>
  <c r="G28" i="1"/>
  <c r="G29" i="1"/>
  <c r="G30" i="1"/>
  <c r="G33" i="1"/>
  <c r="G31" i="1"/>
  <c r="G32" i="1"/>
  <c r="E33" i="1"/>
  <c r="E28" i="1"/>
  <c r="E29" i="1"/>
  <c r="E30" i="1"/>
  <c r="E32" i="1"/>
  <c r="E31" i="1"/>
  <c r="I28" i="1"/>
  <c r="I29" i="1"/>
  <c r="I30" i="1"/>
  <c r="I31" i="1"/>
  <c r="I32" i="1"/>
  <c r="I33" i="1"/>
  <c r="AC27" i="2" l="1"/>
  <c r="C28" i="2"/>
  <c r="AE13" i="2"/>
  <c r="C14" i="2"/>
  <c r="C28" i="1"/>
  <c r="AE27" i="1"/>
  <c r="C13" i="1"/>
  <c r="AG12" i="1"/>
  <c r="C15" i="2" l="1"/>
  <c r="AE14" i="2"/>
  <c r="C29" i="2"/>
  <c r="AC28" i="2"/>
  <c r="C14" i="1"/>
  <c r="AG13" i="1"/>
  <c r="C29" i="1"/>
  <c r="AE28" i="1"/>
  <c r="AC29" i="2" l="1"/>
  <c r="C30" i="2"/>
  <c r="C16" i="2"/>
  <c r="AE15" i="2"/>
  <c r="AE29" i="1"/>
  <c r="C30" i="1"/>
  <c r="C15" i="1"/>
  <c r="AG14" i="1"/>
  <c r="AE16" i="2" l="1"/>
  <c r="C17" i="2"/>
  <c r="AE17" i="2" s="1"/>
  <c r="C31" i="2"/>
  <c r="AC30" i="2"/>
  <c r="C16" i="1"/>
  <c r="AG15" i="1"/>
  <c r="AE30" i="1"/>
  <c r="C31" i="1"/>
  <c r="AC31" i="2" l="1"/>
  <c r="C32" i="2"/>
  <c r="C32" i="1"/>
  <c r="AE31" i="1"/>
  <c r="C17" i="1"/>
  <c r="AG17" i="1" s="1"/>
  <c r="AG16" i="1"/>
  <c r="C33" i="2" l="1"/>
  <c r="AC33" i="2" s="1"/>
  <c r="AC32" i="2"/>
  <c r="AE32" i="1"/>
  <c r="C33" i="1"/>
  <c r="AE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Hintz, Erin</author>
  </authors>
  <commentList>
    <comment ref="AE6" authorId="0" shapeId="0" xr:uid="{AE7596A5-1C5A-4B46-915A-2BC1237EE858}">
      <text>
        <r>
          <rPr>
            <sz val="9"/>
            <color indexed="81"/>
            <rFont val="Tahoma"/>
            <family val="2"/>
          </rPr>
          <t xml:space="preserve">Text rate is the per-credit semester rate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Hintz, Erin</author>
  </authors>
  <commentList>
    <comment ref="AC6" authorId="0" shapeId="0" xr:uid="{9E439D1C-4D5D-4E23-B0B3-C072342985B5}">
      <text>
        <r>
          <rPr>
            <sz val="9"/>
            <color indexed="81"/>
            <rFont val="Tahoma"/>
            <family val="2"/>
          </rPr>
          <t xml:space="preserve">Text rate stays at semester per-credit rate in the summer
</t>
        </r>
      </text>
    </comment>
  </commentList>
</comments>
</file>

<file path=xl/sharedStrings.xml><?xml version="1.0" encoding="utf-8"?>
<sst xmlns="http://schemas.openxmlformats.org/spreadsheetml/2006/main" count="220" uniqueCount="49">
  <si>
    <t>UWSP Segregated Fee Rates</t>
  </si>
  <si>
    <t>Winterim 2024</t>
  </si>
  <si>
    <t>Undergrad</t>
  </si>
  <si>
    <t>128-0-103000</t>
  </si>
  <si>
    <t>128-0-103128</t>
  </si>
  <si>
    <t>128-0-103349</t>
  </si>
  <si>
    <t>128-0-103154</t>
  </si>
  <si>
    <t>128-0-101809</t>
  </si>
  <si>
    <t>128-0-101305</t>
  </si>
  <si>
    <t>128-0-101400</t>
  </si>
  <si>
    <t>128-0-107105</t>
  </si>
  <si>
    <t>128-0-101365</t>
  </si>
  <si>
    <t>128-0-909683</t>
  </si>
  <si>
    <t>128-0-103475</t>
  </si>
  <si>
    <t>128-0-102638</t>
  </si>
  <si>
    <t>128-0-103605</t>
  </si>
  <si>
    <t>128-0-102671</t>
  </si>
  <si>
    <t>128-6-103700</t>
  </si>
  <si>
    <t>Credits</t>
  </si>
  <si>
    <t>Health</t>
  </si>
  <si>
    <t>UC</t>
  </si>
  <si>
    <t>Fitness &amp; Rec</t>
  </si>
  <si>
    <t>CASE</t>
  </si>
  <si>
    <t>Counseling</t>
  </si>
  <si>
    <t>Student Life</t>
  </si>
  <si>
    <t>Child Care</t>
  </si>
  <si>
    <t>Athletics</t>
  </si>
  <si>
    <t>DCA</t>
  </si>
  <si>
    <t>Schmeeckle</t>
  </si>
  <si>
    <t>SGA Accountant</t>
  </si>
  <si>
    <t>Bus</t>
  </si>
  <si>
    <t>H&amp;W</t>
  </si>
  <si>
    <t>Municipal</t>
  </si>
  <si>
    <t>Text</t>
  </si>
  <si>
    <t>Total</t>
  </si>
  <si>
    <t>Graduate</t>
  </si>
  <si>
    <t>Text Rental Fees for Slash Courses</t>
  </si>
  <si>
    <t>no SGA or Green Fund in Winterim</t>
  </si>
  <si>
    <r>
      <t xml:space="preserve">* Winterim rates are </t>
    </r>
    <r>
      <rPr>
        <b/>
        <sz val="11"/>
        <color rgb="FFFF0000"/>
        <rFont val="Calibri"/>
        <family val="2"/>
        <scheme val="minor"/>
      </rPr>
      <t>16%</t>
    </r>
    <r>
      <rPr>
        <sz val="11"/>
        <color theme="1"/>
        <rFont val="Calibri"/>
        <family val="2"/>
        <scheme val="minor"/>
      </rPr>
      <t xml:space="preserve"> of the semester rates</t>
    </r>
  </si>
  <si>
    <t>Summer 2024</t>
  </si>
  <si>
    <r>
      <t xml:space="preserve">* Summer rates are </t>
    </r>
    <r>
      <rPr>
        <b/>
        <sz val="11"/>
        <color rgb="FFFF0000"/>
        <rFont val="Calibri"/>
        <family val="2"/>
        <scheme val="minor"/>
      </rPr>
      <t>81.25%</t>
    </r>
    <r>
      <rPr>
        <sz val="11"/>
        <color theme="1"/>
        <rFont val="Calibri"/>
        <family val="2"/>
        <scheme val="minor"/>
      </rPr>
      <t xml:space="preserve"> of the semester rates</t>
    </r>
  </si>
  <si>
    <t>no Athletics, SGA, or Green Fund in summer</t>
  </si>
  <si>
    <t>Fall and Spring 2023-24</t>
  </si>
  <si>
    <t>128-0-103623</t>
  </si>
  <si>
    <t>128-0-103385</t>
  </si>
  <si>
    <t>SGA</t>
  </si>
  <si>
    <t>Green Fund</t>
  </si>
  <si>
    <t>Acad Year</t>
  </si>
  <si>
    <t>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</si>
</sst>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E68B2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164" fontId="5" fillId="0" borderId="0" xfId="0" applyNumberFormat="1" applyFont="1"/>
    <xf numFmtId="164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/>
    </xf>
    <xf numFmtId="44" fontId="9" fillId="0" borderId="0" xfId="0" applyNumberFormat="1" applyFont="1" applyAlignment="1">
      <alignment horizontal="right" vertical="center"/>
    </xf>
    <xf numFmtId="165" fontId="0" fillId="0" borderId="0" xfId="0" applyNumberFormat="1"/>
    <xf numFmtId="44" fontId="8" fillId="0" borderId="0" xfId="0" applyNumberFormat="1" applyFont="1" applyAlignment="1">
      <alignment horizontal="right" vertical="center"/>
    </xf>
    <xf numFmtId="44" fontId="8" fillId="0" borderId="1" xfId="0" applyNumberFormat="1" applyFont="1" applyBorder="1" applyAlignment="1">
      <alignment horizontal="right" vertical="center"/>
    </xf>
    <xf numFmtId="44" fontId="8" fillId="0" borderId="2" xfId="0" applyNumberFormat="1" applyFont="1" applyBorder="1" applyAlignment="1">
      <alignment horizontal="right" vertical="center"/>
    </xf>
    <xf numFmtId="43" fontId="0" fillId="0" borderId="0" xfId="1" applyFont="1"/>
    <xf numFmtId="0" fontId="0" fillId="0" borderId="0" xfId="0" applyAlignment="1">
      <alignment horizontal="left"/>
    </xf>
    <xf numFmtId="44" fontId="0" fillId="0" borderId="0" xfId="0" applyNumberFormat="1"/>
    <xf numFmtId="164" fontId="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43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/>
    <xf numFmtId="0" fontId="7" fillId="0" borderId="0" xfId="0" applyFont="1" applyAlignment="1">
      <alignment horizontal="center"/>
    </xf>
    <xf numFmtId="164" fontId="13" fillId="0" borderId="0" xfId="0" applyNumberFormat="1" applyFont="1"/>
    <xf numFmtId="0" fontId="13" fillId="0" borderId="0" xfId="0" applyFont="1"/>
    <xf numFmtId="164" fontId="0" fillId="0" borderId="1" xfId="0" applyNumberFormat="1" applyBorder="1"/>
    <xf numFmtId="164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08AE1-EB62-4A75-B040-B113C8F7BA0D}">
  <sheetPr>
    <pageSetUpPr fitToPage="1"/>
  </sheetPr>
  <dimension ref="A1:BQ4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5" x14ac:dyDescent="0.25"/>
  <cols>
    <col min="1" max="1" width="15.140625" customWidth="1"/>
    <col min="2" max="2" width="2" style="4" customWidth="1"/>
    <col min="3" max="3" width="14.140625" style="4" customWidth="1"/>
    <col min="4" max="4" width="2" customWidth="1"/>
    <col min="5" max="5" width="14.140625" style="4" customWidth="1"/>
    <col min="6" max="6" width="2" style="4" customWidth="1"/>
    <col min="7" max="7" width="14.140625" style="4" customWidth="1"/>
    <col min="8" max="8" width="2" style="4" customWidth="1"/>
    <col min="9" max="9" width="14.140625" style="4" customWidth="1"/>
    <col min="10" max="10" width="2" style="4" customWidth="1"/>
    <col min="11" max="11" width="14.140625" style="4" customWidth="1"/>
    <col min="12" max="12" width="2" style="4" customWidth="1"/>
    <col min="13" max="13" width="14.140625" style="4" customWidth="1"/>
    <col min="14" max="14" width="2.140625" style="4" customWidth="1"/>
    <col min="15" max="15" width="14.140625" style="4" customWidth="1"/>
    <col min="16" max="16" width="2" style="4" customWidth="1"/>
    <col min="17" max="17" width="14.140625" style="4" customWidth="1"/>
    <col min="18" max="18" width="1.7109375" style="4" customWidth="1"/>
    <col min="19" max="19" width="14.140625" style="4" customWidth="1"/>
    <col min="20" max="20" width="1.7109375" style="4" customWidth="1"/>
    <col min="21" max="21" width="14.140625" style="4" customWidth="1"/>
    <col min="22" max="22" width="2" style="4" customWidth="1"/>
    <col min="23" max="23" width="14.140625" style="4" customWidth="1"/>
    <col min="24" max="24" width="2" style="4" customWidth="1"/>
    <col min="25" max="25" width="14.140625" style="4" customWidth="1"/>
    <col min="26" max="26" width="2" style="4" customWidth="1"/>
    <col min="27" max="27" width="14.140625" style="4" customWidth="1"/>
    <col min="28" max="28" width="2" style="4" customWidth="1"/>
    <col min="29" max="29" width="14.140625" customWidth="1"/>
    <col min="30" max="30" width="2.5703125" style="4" customWidth="1"/>
    <col min="31" max="31" width="14.140625" style="4" customWidth="1"/>
    <col min="32" max="32" width="2" style="4" customWidth="1"/>
    <col min="33" max="33" width="14.140625" style="4" customWidth="1"/>
    <col min="34" max="34" width="2" style="4" customWidth="1"/>
    <col min="35" max="35" width="14.140625" style="4" customWidth="1"/>
    <col min="36" max="36" width="2" style="4" customWidth="1"/>
    <col min="37" max="37" width="14.140625" style="4" customWidth="1"/>
    <col min="38" max="38" width="2" style="4" customWidth="1"/>
    <col min="39" max="39" width="11.140625" style="4" bestFit="1" customWidth="1"/>
    <col min="41" max="41" width="10.140625" bestFit="1" customWidth="1"/>
    <col min="45" max="45" width="12.85546875" bestFit="1" customWidth="1"/>
    <col min="47" max="47" width="12.5703125" bestFit="1" customWidth="1"/>
    <col min="48" max="48" width="11.140625" customWidth="1"/>
  </cols>
  <sheetData>
    <row r="1" spans="1:69" ht="18.75" x14ac:dyDescent="0.3">
      <c r="A1" s="26" t="s">
        <v>0</v>
      </c>
      <c r="AC1" s="4"/>
      <c r="AL1"/>
      <c r="AM1"/>
    </row>
    <row r="2" spans="1:69" x14ac:dyDescent="0.25">
      <c r="A2" s="1" t="s">
        <v>42</v>
      </c>
      <c r="S2" s="3"/>
      <c r="Y2" s="3"/>
      <c r="AC2" s="4"/>
      <c r="AL2"/>
      <c r="AM2"/>
    </row>
    <row r="3" spans="1:69" x14ac:dyDescent="0.25">
      <c r="Y3" s="5"/>
      <c r="AC3" s="4"/>
      <c r="AL3"/>
      <c r="AM3"/>
    </row>
    <row r="4" spans="1:69" x14ac:dyDescent="0.25">
      <c r="A4" s="21" t="s">
        <v>2</v>
      </c>
      <c r="C4" s="6" t="s">
        <v>3</v>
      </c>
      <c r="D4" s="20"/>
      <c r="E4" s="6" t="s">
        <v>4</v>
      </c>
      <c r="F4" s="6"/>
      <c r="G4" s="6" t="s">
        <v>5</v>
      </c>
      <c r="H4" s="6"/>
      <c r="I4" s="6" t="s">
        <v>6</v>
      </c>
      <c r="J4" s="6"/>
      <c r="K4" s="6" t="s">
        <v>7</v>
      </c>
      <c r="L4" s="6"/>
      <c r="M4" s="6" t="s">
        <v>8</v>
      </c>
      <c r="N4" s="6"/>
      <c r="O4" s="6" t="s">
        <v>9</v>
      </c>
      <c r="P4" s="6"/>
      <c r="Q4" s="6" t="s">
        <v>10</v>
      </c>
      <c r="R4" s="6"/>
      <c r="S4" s="6" t="s">
        <v>11</v>
      </c>
      <c r="T4" s="6"/>
      <c r="U4" s="6" t="s">
        <v>12</v>
      </c>
      <c r="V4" s="6"/>
      <c r="W4" s="6" t="s">
        <v>43</v>
      </c>
      <c r="X4" s="6"/>
      <c r="Y4" s="6" t="s">
        <v>13</v>
      </c>
      <c r="Z4" s="6"/>
      <c r="AA4" s="6" t="s">
        <v>14</v>
      </c>
      <c r="AB4" s="6"/>
      <c r="AC4" s="6" t="s">
        <v>15</v>
      </c>
      <c r="AD4" s="6"/>
      <c r="AE4" s="6" t="s">
        <v>16</v>
      </c>
      <c r="AF4" s="6"/>
      <c r="AG4" s="6" t="s">
        <v>44</v>
      </c>
      <c r="AH4" s="6"/>
      <c r="AI4" s="6" t="s">
        <v>17</v>
      </c>
      <c r="AJ4" s="6"/>
      <c r="AK4" s="6"/>
      <c r="AL4"/>
      <c r="AM4"/>
    </row>
    <row r="5" spans="1:69" s="27" customFormat="1" x14ac:dyDescent="0.25">
      <c r="A5" s="25" t="s">
        <v>18</v>
      </c>
      <c r="B5" s="9"/>
      <c r="C5" s="9" t="s">
        <v>19</v>
      </c>
      <c r="D5" s="8"/>
      <c r="E5" s="9" t="s">
        <v>20</v>
      </c>
      <c r="F5" s="9"/>
      <c r="G5" s="9" t="s">
        <v>21</v>
      </c>
      <c r="H5" s="9"/>
      <c r="I5" s="9" t="s">
        <v>22</v>
      </c>
      <c r="J5" s="9"/>
      <c r="K5" s="9" t="s">
        <v>23</v>
      </c>
      <c r="L5" s="9"/>
      <c r="M5" s="9" t="s">
        <v>24</v>
      </c>
      <c r="N5" s="9"/>
      <c r="O5" s="9" t="s">
        <v>25</v>
      </c>
      <c r="P5" s="9"/>
      <c r="Q5" s="9" t="s">
        <v>26</v>
      </c>
      <c r="R5" s="9"/>
      <c r="S5" s="9" t="s">
        <v>27</v>
      </c>
      <c r="T5" s="9"/>
      <c r="U5" s="9" t="s">
        <v>28</v>
      </c>
      <c r="V5" s="9"/>
      <c r="W5" s="9" t="s">
        <v>45</v>
      </c>
      <c r="X5" s="9"/>
      <c r="Y5" s="9" t="s">
        <v>29</v>
      </c>
      <c r="Z5" s="9"/>
      <c r="AA5" s="9" t="s">
        <v>30</v>
      </c>
      <c r="AB5" s="9"/>
      <c r="AC5" s="9" t="s">
        <v>31</v>
      </c>
      <c r="AD5" s="9"/>
      <c r="AE5" s="9" t="s">
        <v>32</v>
      </c>
      <c r="AF5" s="9"/>
      <c r="AG5" s="9" t="s">
        <v>46</v>
      </c>
      <c r="AH5" s="9"/>
      <c r="AI5" s="9" t="s">
        <v>33</v>
      </c>
      <c r="AJ5" s="9"/>
      <c r="AK5" s="9" t="s">
        <v>34</v>
      </c>
      <c r="AL5"/>
      <c r="AM5" s="8" t="s">
        <v>47</v>
      </c>
      <c r="AN5"/>
      <c r="AQ5"/>
      <c r="AR5"/>
      <c r="AS5"/>
      <c r="AT5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1:69" x14ac:dyDescent="0.25">
      <c r="A6" s="17">
        <v>1</v>
      </c>
      <c r="C6" s="28">
        <v>21.1</v>
      </c>
      <c r="D6" s="29"/>
      <c r="E6" s="28">
        <v>43.15</v>
      </c>
      <c r="F6" s="28"/>
      <c r="G6" s="28">
        <v>3.93</v>
      </c>
      <c r="H6" s="28"/>
      <c r="I6" s="28">
        <v>6.38</v>
      </c>
      <c r="J6" s="28"/>
      <c r="K6" s="28">
        <v>5.2</v>
      </c>
      <c r="L6" s="28"/>
      <c r="M6" s="28">
        <v>5.24</v>
      </c>
      <c r="N6" s="28"/>
      <c r="O6" s="28">
        <v>0.57999999999999996</v>
      </c>
      <c r="P6" s="28"/>
      <c r="Q6" s="28">
        <v>13.71</v>
      </c>
      <c r="R6" s="28"/>
      <c r="S6" s="28">
        <v>1.31</v>
      </c>
      <c r="T6" s="28"/>
      <c r="U6" s="28">
        <v>0.92</v>
      </c>
      <c r="V6" s="28"/>
      <c r="W6" s="28">
        <v>10.36</v>
      </c>
      <c r="X6" s="28"/>
      <c r="Y6" s="28">
        <v>0.74</v>
      </c>
      <c r="Z6" s="28"/>
      <c r="AA6" s="28">
        <v>2.0699999999999998</v>
      </c>
      <c r="AB6" s="28"/>
      <c r="AC6" s="28">
        <v>17.079999999999998</v>
      </c>
      <c r="AD6" s="28"/>
      <c r="AE6" s="28">
        <v>1.1000000000000001</v>
      </c>
      <c r="AF6" s="28"/>
      <c r="AG6" s="28">
        <v>6</v>
      </c>
      <c r="AH6" s="28"/>
      <c r="AI6" s="28">
        <v>6.67</v>
      </c>
      <c r="AK6" s="4">
        <f t="shared" ref="AK6:AK17" si="0">SUM(C6:AI6)</f>
        <v>145.53999999999996</v>
      </c>
      <c r="AL6"/>
      <c r="AM6" s="4">
        <f>AK6*2</f>
        <v>291.07999999999993</v>
      </c>
    </row>
    <row r="7" spans="1:69" x14ac:dyDescent="0.25">
      <c r="A7" s="17">
        <v>2</v>
      </c>
      <c r="C7" s="4">
        <f>$C$6*A7</f>
        <v>42.2</v>
      </c>
      <c r="E7" s="4">
        <f>$E$6*A7</f>
        <v>86.3</v>
      </c>
      <c r="G7" s="4">
        <f>$G$6*A7</f>
        <v>7.86</v>
      </c>
      <c r="I7" s="4">
        <f>$I$6*A7</f>
        <v>12.76</v>
      </c>
      <c r="K7" s="4">
        <f>$K$6*A7</f>
        <v>10.4</v>
      </c>
      <c r="M7" s="4">
        <f>$M$6*A7</f>
        <v>10.48</v>
      </c>
      <c r="O7" s="4">
        <f>$O$6*A7</f>
        <v>1.1599999999999999</v>
      </c>
      <c r="Q7" s="4">
        <f>$Q$6*A7</f>
        <v>27.42</v>
      </c>
      <c r="S7" s="4">
        <f>$S$6*A7</f>
        <v>2.62</v>
      </c>
      <c r="U7" s="4">
        <f>$U$6*A7</f>
        <v>1.84</v>
      </c>
      <c r="W7" s="4">
        <f>$W$6*A7</f>
        <v>20.72</v>
      </c>
      <c r="Y7" s="4">
        <f>$Y$6*A7</f>
        <v>1.48</v>
      </c>
      <c r="AA7" s="4">
        <f>$AA$6*A7</f>
        <v>4.1399999999999997</v>
      </c>
      <c r="AC7" s="4">
        <f>$AC$6*A7</f>
        <v>34.159999999999997</v>
      </c>
      <c r="AE7" s="4">
        <f>$AE$6*A7</f>
        <v>2.2000000000000002</v>
      </c>
      <c r="AG7" s="4">
        <v>6</v>
      </c>
      <c r="AI7" s="4">
        <f t="shared" ref="AI7:AI17" si="1">$AI$6*A7</f>
        <v>13.34</v>
      </c>
      <c r="AK7" s="4">
        <f t="shared" si="0"/>
        <v>285.07999999999993</v>
      </c>
      <c r="AL7"/>
      <c r="AM7" s="4">
        <f t="shared" ref="AM7:AM17" si="2">AK7*2</f>
        <v>570.15999999999985</v>
      </c>
    </row>
    <row r="8" spans="1:69" x14ac:dyDescent="0.25">
      <c r="A8" s="17">
        <v>3</v>
      </c>
      <c r="C8" s="4">
        <f>$C$6*A8</f>
        <v>63.300000000000004</v>
      </c>
      <c r="E8" s="4">
        <f>$E$6*A8</f>
        <v>129.44999999999999</v>
      </c>
      <c r="G8" s="4">
        <f>$G$6*A8</f>
        <v>11.790000000000001</v>
      </c>
      <c r="I8" s="4">
        <f>$I$6*A8</f>
        <v>19.14</v>
      </c>
      <c r="K8" s="4">
        <f>$K$6*A8</f>
        <v>15.600000000000001</v>
      </c>
      <c r="M8" s="4">
        <f t="shared" ref="M8:M11" si="3">$M$6*A8</f>
        <v>15.72</v>
      </c>
      <c r="O8" s="4">
        <f>$O$6*A8</f>
        <v>1.7399999999999998</v>
      </c>
      <c r="Q8" s="4">
        <f t="shared" ref="Q8:Q11" si="4">$Q$6*A8</f>
        <v>41.13</v>
      </c>
      <c r="S8" s="4">
        <f t="shared" ref="S8:S11" si="5">$S$6*A8</f>
        <v>3.93</v>
      </c>
      <c r="U8" s="4">
        <f t="shared" ref="U8:U10" si="6">$U$6*A8</f>
        <v>2.7600000000000002</v>
      </c>
      <c r="W8" s="4">
        <f>$W$6*A8</f>
        <v>31.08</v>
      </c>
      <c r="Y8" s="4">
        <f t="shared" ref="Y8:Y11" si="7">$Y$6*A8</f>
        <v>2.2199999999999998</v>
      </c>
      <c r="AA8" s="4">
        <f>$AA$6*A8</f>
        <v>6.2099999999999991</v>
      </c>
      <c r="AC8" s="4">
        <f>$AC$6*A8</f>
        <v>51.239999999999995</v>
      </c>
      <c r="AE8" s="4">
        <f>$AE$6*A8</f>
        <v>3.3000000000000003</v>
      </c>
      <c r="AG8" s="4">
        <v>6</v>
      </c>
      <c r="AI8" s="4">
        <f t="shared" si="1"/>
        <v>20.009999999999998</v>
      </c>
      <c r="AK8" s="4">
        <f t="shared" si="0"/>
        <v>424.62</v>
      </c>
      <c r="AL8"/>
      <c r="AM8" s="4">
        <f t="shared" si="2"/>
        <v>849.24</v>
      </c>
    </row>
    <row r="9" spans="1:69" x14ac:dyDescent="0.25">
      <c r="A9" s="17">
        <v>4</v>
      </c>
      <c r="C9" s="4">
        <f>$C$6*A9</f>
        <v>84.4</v>
      </c>
      <c r="E9" s="4">
        <f>$E$6*A9</f>
        <v>172.6</v>
      </c>
      <c r="G9" s="4">
        <f>$G$6*A9</f>
        <v>15.72</v>
      </c>
      <c r="I9" s="4">
        <f>$I$6*A9</f>
        <v>25.52</v>
      </c>
      <c r="K9" s="4">
        <f>$K$6*A9</f>
        <v>20.8</v>
      </c>
      <c r="M9" s="4">
        <f t="shared" si="3"/>
        <v>20.96</v>
      </c>
      <c r="O9" s="4">
        <f>$O$6*A9</f>
        <v>2.3199999999999998</v>
      </c>
      <c r="Q9" s="4">
        <f t="shared" si="4"/>
        <v>54.84</v>
      </c>
      <c r="S9" s="4">
        <f t="shared" si="5"/>
        <v>5.24</v>
      </c>
      <c r="U9" s="4">
        <f t="shared" si="6"/>
        <v>3.68</v>
      </c>
      <c r="W9" s="4">
        <f>$W$6*A9</f>
        <v>41.44</v>
      </c>
      <c r="Y9" s="4">
        <f t="shared" si="7"/>
        <v>2.96</v>
      </c>
      <c r="AA9" s="4">
        <f>$AA$6*A9</f>
        <v>8.2799999999999994</v>
      </c>
      <c r="AC9" s="4">
        <f>$AC$6*A9</f>
        <v>68.319999999999993</v>
      </c>
      <c r="AE9" s="4">
        <f>$AE$6*A9</f>
        <v>4.4000000000000004</v>
      </c>
      <c r="AG9" s="4">
        <v>6</v>
      </c>
      <c r="AI9" s="4">
        <f t="shared" si="1"/>
        <v>26.68</v>
      </c>
      <c r="AK9" s="4">
        <f t="shared" si="0"/>
        <v>564.15999999999985</v>
      </c>
      <c r="AL9"/>
      <c r="AM9" s="4">
        <f t="shared" si="2"/>
        <v>1128.3199999999997</v>
      </c>
    </row>
    <row r="10" spans="1:69" x14ac:dyDescent="0.25">
      <c r="A10" s="17">
        <v>5</v>
      </c>
      <c r="C10" s="30">
        <f>$C$6*A10</f>
        <v>105.5</v>
      </c>
      <c r="E10" s="4">
        <f>$E$6*A10</f>
        <v>215.75</v>
      </c>
      <c r="G10" s="4">
        <f>$G$6*A10</f>
        <v>19.650000000000002</v>
      </c>
      <c r="I10" s="4">
        <f>$I$6*A10</f>
        <v>31.9</v>
      </c>
      <c r="K10" s="4">
        <f>$K$6*A10</f>
        <v>26</v>
      </c>
      <c r="M10" s="4">
        <f t="shared" si="3"/>
        <v>26.200000000000003</v>
      </c>
      <c r="O10" s="4">
        <f>$O$6*A10</f>
        <v>2.9</v>
      </c>
      <c r="Q10" s="4">
        <f t="shared" si="4"/>
        <v>68.550000000000011</v>
      </c>
      <c r="S10" s="4">
        <f t="shared" si="5"/>
        <v>6.5500000000000007</v>
      </c>
      <c r="U10" s="4">
        <f t="shared" si="6"/>
        <v>4.6000000000000005</v>
      </c>
      <c r="W10" s="4">
        <f>$W$6*A10</f>
        <v>51.8</v>
      </c>
      <c r="Y10" s="4">
        <f t="shared" si="7"/>
        <v>3.7</v>
      </c>
      <c r="AA10" s="4">
        <f>$AA$6*A10</f>
        <v>10.35</v>
      </c>
      <c r="AC10" s="4">
        <f>$AC$6*A10</f>
        <v>85.399999999999991</v>
      </c>
      <c r="AE10" s="30">
        <f>$AE$6*A10</f>
        <v>5.5</v>
      </c>
      <c r="AG10" s="4">
        <v>6</v>
      </c>
      <c r="AI10" s="4">
        <f t="shared" si="1"/>
        <v>33.35</v>
      </c>
      <c r="AK10" s="4">
        <f t="shared" si="0"/>
        <v>703.7</v>
      </c>
      <c r="AL10"/>
      <c r="AM10" s="4">
        <f t="shared" si="2"/>
        <v>1407.4</v>
      </c>
    </row>
    <row r="11" spans="1:69" x14ac:dyDescent="0.25">
      <c r="A11" s="17">
        <v>6</v>
      </c>
      <c r="C11" s="4">
        <f t="shared" ref="C11:C17" si="8">$C$10</f>
        <v>105.5</v>
      </c>
      <c r="E11" s="30">
        <f>$E$6*A11</f>
        <v>258.89999999999998</v>
      </c>
      <c r="G11" s="30">
        <f>$G$6*A11</f>
        <v>23.580000000000002</v>
      </c>
      <c r="I11" s="30">
        <f>$I$6*A11</f>
        <v>38.28</v>
      </c>
      <c r="K11" s="30">
        <f>$K$6*A11</f>
        <v>31.200000000000003</v>
      </c>
      <c r="M11" s="30">
        <f t="shared" si="3"/>
        <v>31.44</v>
      </c>
      <c r="O11" s="30">
        <f>$O$6*A11</f>
        <v>3.4799999999999995</v>
      </c>
      <c r="Q11" s="30">
        <f t="shared" si="4"/>
        <v>82.26</v>
      </c>
      <c r="S11" s="30">
        <f t="shared" si="5"/>
        <v>7.86</v>
      </c>
      <c r="U11" s="30">
        <f>$U$6*AG11</f>
        <v>5.5200000000000005</v>
      </c>
      <c r="W11" s="30">
        <f>$W$6*A11</f>
        <v>62.16</v>
      </c>
      <c r="Y11" s="30">
        <f t="shared" si="7"/>
        <v>4.4399999999999995</v>
      </c>
      <c r="AA11" s="30">
        <f>$AA$6*A11</f>
        <v>12.419999999999998</v>
      </c>
      <c r="AC11" s="30">
        <f>$AC$6*A11</f>
        <v>102.47999999999999</v>
      </c>
      <c r="AE11" s="4">
        <f t="shared" ref="AE11:AE17" si="9">$AE$10</f>
        <v>5.5</v>
      </c>
      <c r="AG11" s="4">
        <v>6</v>
      </c>
      <c r="AI11" s="4">
        <f t="shared" si="1"/>
        <v>40.019999999999996</v>
      </c>
      <c r="AK11" s="4">
        <f t="shared" si="0"/>
        <v>821.04</v>
      </c>
      <c r="AL11"/>
      <c r="AM11" s="4">
        <f t="shared" si="2"/>
        <v>1642.08</v>
      </c>
    </row>
    <row r="12" spans="1:69" x14ac:dyDescent="0.25">
      <c r="A12" s="17">
        <v>7</v>
      </c>
      <c r="C12" s="4">
        <f t="shared" si="8"/>
        <v>105.5</v>
      </c>
      <c r="E12" s="4">
        <f>$E$11</f>
        <v>258.89999999999998</v>
      </c>
      <c r="G12" s="4">
        <f t="shared" ref="G12:G17" si="10">$G$11</f>
        <v>23.580000000000002</v>
      </c>
      <c r="I12" s="4">
        <f t="shared" ref="I12:I17" si="11">$I$11</f>
        <v>38.28</v>
      </c>
      <c r="K12" s="4">
        <f>$K$11</f>
        <v>31.200000000000003</v>
      </c>
      <c r="M12" s="4">
        <f>$M$11</f>
        <v>31.44</v>
      </c>
      <c r="O12" s="4">
        <f t="shared" ref="O12:O17" si="12">$O$11</f>
        <v>3.4799999999999995</v>
      </c>
      <c r="Q12" s="4">
        <f>$Q$11</f>
        <v>82.26</v>
      </c>
      <c r="S12" s="4">
        <f>$S$11</f>
        <v>7.86</v>
      </c>
      <c r="U12" s="4">
        <f>$U$11</f>
        <v>5.5200000000000005</v>
      </c>
      <c r="W12" s="4">
        <f t="shared" ref="W12:W17" si="13">$W$11</f>
        <v>62.16</v>
      </c>
      <c r="Y12" s="4">
        <f>$Y$11</f>
        <v>4.4399999999999995</v>
      </c>
      <c r="AA12" s="4">
        <f>$AA$11</f>
        <v>12.419999999999998</v>
      </c>
      <c r="AC12" s="4">
        <f>AC11</f>
        <v>102.47999999999999</v>
      </c>
      <c r="AE12" s="4">
        <f t="shared" si="9"/>
        <v>5.5</v>
      </c>
      <c r="AG12" s="4">
        <v>6</v>
      </c>
      <c r="AI12" s="4">
        <f t="shared" si="1"/>
        <v>46.69</v>
      </c>
      <c r="AK12" s="4">
        <f t="shared" si="0"/>
        <v>827.71</v>
      </c>
      <c r="AL12"/>
      <c r="AM12" s="4">
        <f t="shared" si="2"/>
        <v>1655.42</v>
      </c>
    </row>
    <row r="13" spans="1:69" x14ac:dyDescent="0.25">
      <c r="A13" s="17">
        <v>8</v>
      </c>
      <c r="C13" s="4">
        <f t="shared" si="8"/>
        <v>105.5</v>
      </c>
      <c r="E13" s="4">
        <f t="shared" ref="E13:E17" si="14">$E$11</f>
        <v>258.89999999999998</v>
      </c>
      <c r="G13" s="4">
        <f t="shared" si="10"/>
        <v>23.580000000000002</v>
      </c>
      <c r="I13" s="4">
        <f t="shared" si="11"/>
        <v>38.28</v>
      </c>
      <c r="K13" s="4">
        <f t="shared" ref="K13:K17" si="15">$K$11</f>
        <v>31.200000000000003</v>
      </c>
      <c r="M13" s="4">
        <f t="shared" ref="M13:M17" si="16">$M$11</f>
        <v>31.44</v>
      </c>
      <c r="O13" s="4">
        <f t="shared" si="12"/>
        <v>3.4799999999999995</v>
      </c>
      <c r="Q13" s="4">
        <f t="shared" ref="Q13:Q17" si="17">$Q$11</f>
        <v>82.26</v>
      </c>
      <c r="S13" s="4">
        <f t="shared" ref="S13:S17" si="18">$S$11</f>
        <v>7.86</v>
      </c>
      <c r="U13" s="4">
        <f t="shared" ref="U13:U17" si="19">$U$11</f>
        <v>5.5200000000000005</v>
      </c>
      <c r="W13" s="4">
        <f t="shared" si="13"/>
        <v>62.16</v>
      </c>
      <c r="Y13" s="4">
        <f t="shared" ref="Y13:Y17" si="20">$Y$11</f>
        <v>4.4399999999999995</v>
      </c>
      <c r="AA13" s="4">
        <f t="shared" ref="AA13:AA17" si="21">$AA$11</f>
        <v>12.419999999999998</v>
      </c>
      <c r="AC13" s="4">
        <f t="shared" ref="AC13:AC17" si="22">AC12</f>
        <v>102.47999999999999</v>
      </c>
      <c r="AE13" s="4">
        <f t="shared" si="9"/>
        <v>5.5</v>
      </c>
      <c r="AG13" s="4">
        <v>6</v>
      </c>
      <c r="AI13" s="4">
        <f t="shared" si="1"/>
        <v>53.36</v>
      </c>
      <c r="AK13" s="4">
        <f t="shared" si="0"/>
        <v>834.38</v>
      </c>
      <c r="AL13"/>
      <c r="AM13" s="4">
        <f t="shared" si="2"/>
        <v>1668.76</v>
      </c>
    </row>
    <row r="14" spans="1:69" x14ac:dyDescent="0.25">
      <c r="A14" s="17">
        <v>9</v>
      </c>
      <c r="C14" s="4">
        <f t="shared" si="8"/>
        <v>105.5</v>
      </c>
      <c r="E14" s="4">
        <f t="shared" si="14"/>
        <v>258.89999999999998</v>
      </c>
      <c r="G14" s="4">
        <f t="shared" si="10"/>
        <v>23.580000000000002</v>
      </c>
      <c r="I14" s="4">
        <f t="shared" si="11"/>
        <v>38.28</v>
      </c>
      <c r="K14" s="4">
        <f t="shared" si="15"/>
        <v>31.200000000000003</v>
      </c>
      <c r="M14" s="4">
        <f t="shared" si="16"/>
        <v>31.44</v>
      </c>
      <c r="O14" s="4">
        <f t="shared" si="12"/>
        <v>3.4799999999999995</v>
      </c>
      <c r="Q14" s="4">
        <f t="shared" si="17"/>
        <v>82.26</v>
      </c>
      <c r="S14" s="4">
        <f t="shared" si="18"/>
        <v>7.86</v>
      </c>
      <c r="U14" s="4">
        <f t="shared" si="19"/>
        <v>5.5200000000000005</v>
      </c>
      <c r="W14" s="4">
        <f t="shared" si="13"/>
        <v>62.16</v>
      </c>
      <c r="Y14" s="4">
        <f t="shared" si="20"/>
        <v>4.4399999999999995</v>
      </c>
      <c r="AA14" s="4">
        <f t="shared" si="21"/>
        <v>12.419999999999998</v>
      </c>
      <c r="AC14" s="4">
        <f t="shared" si="22"/>
        <v>102.47999999999999</v>
      </c>
      <c r="AE14" s="4">
        <f t="shared" si="9"/>
        <v>5.5</v>
      </c>
      <c r="AG14" s="4">
        <v>6</v>
      </c>
      <c r="AI14" s="4">
        <f t="shared" si="1"/>
        <v>60.03</v>
      </c>
      <c r="AK14" s="4">
        <f t="shared" si="0"/>
        <v>841.05</v>
      </c>
      <c r="AL14"/>
      <c r="AM14" s="4">
        <f t="shared" si="2"/>
        <v>1682.1</v>
      </c>
    </row>
    <row r="15" spans="1:69" x14ac:dyDescent="0.25">
      <c r="A15" s="17">
        <v>10</v>
      </c>
      <c r="C15" s="4">
        <f t="shared" si="8"/>
        <v>105.5</v>
      </c>
      <c r="E15" s="4">
        <f t="shared" si="14"/>
        <v>258.89999999999998</v>
      </c>
      <c r="G15" s="4">
        <f t="shared" si="10"/>
        <v>23.580000000000002</v>
      </c>
      <c r="I15" s="4">
        <f t="shared" si="11"/>
        <v>38.28</v>
      </c>
      <c r="K15" s="4">
        <f t="shared" si="15"/>
        <v>31.200000000000003</v>
      </c>
      <c r="M15" s="4">
        <f t="shared" si="16"/>
        <v>31.44</v>
      </c>
      <c r="O15" s="4">
        <f t="shared" si="12"/>
        <v>3.4799999999999995</v>
      </c>
      <c r="Q15" s="4">
        <f t="shared" si="17"/>
        <v>82.26</v>
      </c>
      <c r="S15" s="4">
        <f t="shared" si="18"/>
        <v>7.86</v>
      </c>
      <c r="U15" s="4">
        <f t="shared" si="19"/>
        <v>5.5200000000000005</v>
      </c>
      <c r="W15" s="4">
        <f t="shared" si="13"/>
        <v>62.16</v>
      </c>
      <c r="Y15" s="4">
        <f t="shared" si="20"/>
        <v>4.4399999999999995</v>
      </c>
      <c r="AA15" s="4">
        <f t="shared" si="21"/>
        <v>12.419999999999998</v>
      </c>
      <c r="AC15" s="4">
        <f t="shared" si="22"/>
        <v>102.47999999999999</v>
      </c>
      <c r="AE15" s="4">
        <f t="shared" si="9"/>
        <v>5.5</v>
      </c>
      <c r="AG15" s="4">
        <v>6</v>
      </c>
      <c r="AI15" s="4">
        <f t="shared" si="1"/>
        <v>66.7</v>
      </c>
      <c r="AK15" s="4">
        <f t="shared" si="0"/>
        <v>847.72</v>
      </c>
      <c r="AL15"/>
      <c r="AM15" s="4">
        <f t="shared" si="2"/>
        <v>1695.44</v>
      </c>
    </row>
    <row r="16" spans="1:69" x14ac:dyDescent="0.25">
      <c r="A16" s="17">
        <v>11</v>
      </c>
      <c r="C16" s="4">
        <f t="shared" si="8"/>
        <v>105.5</v>
      </c>
      <c r="E16" s="4">
        <f t="shared" si="14"/>
        <v>258.89999999999998</v>
      </c>
      <c r="G16" s="4">
        <f t="shared" si="10"/>
        <v>23.580000000000002</v>
      </c>
      <c r="I16" s="4">
        <f t="shared" si="11"/>
        <v>38.28</v>
      </c>
      <c r="K16" s="4">
        <f t="shared" si="15"/>
        <v>31.200000000000003</v>
      </c>
      <c r="M16" s="4">
        <f t="shared" si="16"/>
        <v>31.44</v>
      </c>
      <c r="O16" s="4">
        <f t="shared" si="12"/>
        <v>3.4799999999999995</v>
      </c>
      <c r="Q16" s="4">
        <f t="shared" si="17"/>
        <v>82.26</v>
      </c>
      <c r="S16" s="4">
        <f t="shared" si="18"/>
        <v>7.86</v>
      </c>
      <c r="U16" s="4">
        <f t="shared" si="19"/>
        <v>5.5200000000000005</v>
      </c>
      <c r="W16" s="4">
        <f t="shared" si="13"/>
        <v>62.16</v>
      </c>
      <c r="Y16" s="4">
        <f t="shared" si="20"/>
        <v>4.4399999999999995</v>
      </c>
      <c r="AA16" s="4">
        <f t="shared" si="21"/>
        <v>12.419999999999998</v>
      </c>
      <c r="AC16" s="4">
        <f t="shared" si="22"/>
        <v>102.47999999999999</v>
      </c>
      <c r="AE16" s="4">
        <f t="shared" si="9"/>
        <v>5.5</v>
      </c>
      <c r="AG16" s="4">
        <v>6</v>
      </c>
      <c r="AI16" s="4">
        <f t="shared" si="1"/>
        <v>73.37</v>
      </c>
      <c r="AK16" s="4">
        <f t="shared" si="0"/>
        <v>854.39</v>
      </c>
      <c r="AL16"/>
      <c r="AM16" s="4">
        <f t="shared" si="2"/>
        <v>1708.78</v>
      </c>
    </row>
    <row r="17" spans="1:42" x14ac:dyDescent="0.25">
      <c r="A17" s="17">
        <v>12</v>
      </c>
      <c r="C17" s="4">
        <f t="shared" si="8"/>
        <v>105.5</v>
      </c>
      <c r="E17" s="4">
        <f t="shared" si="14"/>
        <v>258.89999999999998</v>
      </c>
      <c r="G17" s="4">
        <f t="shared" si="10"/>
        <v>23.580000000000002</v>
      </c>
      <c r="I17" s="4">
        <f t="shared" si="11"/>
        <v>38.28</v>
      </c>
      <c r="K17" s="4">
        <f t="shared" si="15"/>
        <v>31.200000000000003</v>
      </c>
      <c r="M17" s="4">
        <f t="shared" si="16"/>
        <v>31.44</v>
      </c>
      <c r="O17" s="4">
        <f t="shared" si="12"/>
        <v>3.4799999999999995</v>
      </c>
      <c r="Q17" s="4">
        <f t="shared" si="17"/>
        <v>82.26</v>
      </c>
      <c r="S17" s="4">
        <f t="shared" si="18"/>
        <v>7.86</v>
      </c>
      <c r="U17" s="4">
        <f t="shared" si="19"/>
        <v>5.5200000000000005</v>
      </c>
      <c r="W17" s="4">
        <f t="shared" si="13"/>
        <v>62.16</v>
      </c>
      <c r="Y17" s="4">
        <f t="shared" si="20"/>
        <v>4.4399999999999995</v>
      </c>
      <c r="AA17" s="4">
        <f t="shared" si="21"/>
        <v>12.419999999999998</v>
      </c>
      <c r="AC17" s="4">
        <f t="shared" si="22"/>
        <v>102.47999999999999</v>
      </c>
      <c r="AE17" s="4">
        <f t="shared" si="9"/>
        <v>5.5</v>
      </c>
      <c r="AG17" s="4">
        <v>6</v>
      </c>
      <c r="AI17" s="30">
        <f t="shared" si="1"/>
        <v>80.039999999999992</v>
      </c>
      <c r="AK17" s="4">
        <f t="shared" si="0"/>
        <v>861.06</v>
      </c>
      <c r="AL17"/>
      <c r="AM17" s="4">
        <f t="shared" si="2"/>
        <v>1722.12</v>
      </c>
      <c r="AO17" s="4"/>
    </row>
    <row r="18" spans="1:42" x14ac:dyDescent="0.25">
      <c r="A18" s="17"/>
      <c r="C18" s="19"/>
      <c r="D18" s="4"/>
      <c r="E18" s="19"/>
      <c r="G18" s="19"/>
      <c r="I18" s="19"/>
      <c r="K18" s="19"/>
      <c r="M18" s="19"/>
      <c r="O18" s="19"/>
      <c r="Q18" s="19"/>
      <c r="S18" s="19"/>
      <c r="U18" s="19"/>
      <c r="W18" s="19"/>
      <c r="Y18" s="19"/>
      <c r="AA18" s="19"/>
      <c r="AC18" s="19"/>
      <c r="AE18" s="19"/>
      <c r="AG18" s="19"/>
      <c r="AI18" s="19"/>
      <c r="AK18" s="19"/>
      <c r="AL18"/>
    </row>
    <row r="19" spans="1:42" x14ac:dyDescent="0.25">
      <c r="A19" s="17"/>
      <c r="C19" s="19"/>
      <c r="D19" s="4"/>
      <c r="E19" s="19"/>
      <c r="G19" s="19"/>
      <c r="I19" s="19"/>
      <c r="K19" s="19"/>
      <c r="M19" s="19"/>
      <c r="O19" s="19"/>
      <c r="Q19" s="19"/>
      <c r="S19" s="19"/>
      <c r="U19" s="19"/>
      <c r="W19" s="19"/>
      <c r="Y19" s="19"/>
      <c r="AA19" s="19"/>
      <c r="AC19" s="19"/>
      <c r="AE19" s="19"/>
      <c r="AG19" s="19"/>
      <c r="AI19" s="19"/>
      <c r="AK19" s="19"/>
      <c r="AL19"/>
    </row>
    <row r="20" spans="1:42" x14ac:dyDescent="0.25">
      <c r="A20" s="21" t="s">
        <v>48</v>
      </c>
      <c r="C20" s="6" t="s">
        <v>3</v>
      </c>
      <c r="D20" s="20"/>
      <c r="E20" s="6" t="s">
        <v>4</v>
      </c>
      <c r="F20" s="6"/>
      <c r="G20" s="6" t="s">
        <v>5</v>
      </c>
      <c r="H20" s="6"/>
      <c r="I20" s="6" t="s">
        <v>6</v>
      </c>
      <c r="J20" s="6"/>
      <c r="K20" s="6" t="s">
        <v>7</v>
      </c>
      <c r="L20" s="6"/>
      <c r="M20" s="6" t="s">
        <v>8</v>
      </c>
      <c r="N20" s="6"/>
      <c r="O20" s="6" t="s">
        <v>9</v>
      </c>
      <c r="P20" s="6"/>
      <c r="Q20" s="6" t="s">
        <v>10</v>
      </c>
      <c r="R20" s="6"/>
      <c r="S20" s="6" t="s">
        <v>11</v>
      </c>
      <c r="T20" s="6"/>
      <c r="U20" s="6" t="s">
        <v>12</v>
      </c>
      <c r="V20" s="6"/>
      <c r="W20" s="6" t="s">
        <v>43</v>
      </c>
      <c r="X20" s="6"/>
      <c r="Y20" s="6" t="s">
        <v>13</v>
      </c>
      <c r="Z20" s="6"/>
      <c r="AA20" s="6" t="s">
        <v>14</v>
      </c>
      <c r="AB20" s="6"/>
      <c r="AC20" s="6" t="s">
        <v>15</v>
      </c>
      <c r="AD20" s="6"/>
      <c r="AE20" s="6" t="s">
        <v>16</v>
      </c>
      <c r="AF20" s="6"/>
      <c r="AG20" s="6" t="s">
        <v>44</v>
      </c>
      <c r="AH20" s="6"/>
      <c r="AI20" s="6"/>
      <c r="AL20"/>
      <c r="AM20"/>
    </row>
    <row r="21" spans="1:42" x14ac:dyDescent="0.25">
      <c r="A21" s="25" t="s">
        <v>18</v>
      </c>
      <c r="B21" s="9"/>
      <c r="C21" s="9" t="s">
        <v>19</v>
      </c>
      <c r="D21" s="8"/>
      <c r="E21" s="9" t="s">
        <v>20</v>
      </c>
      <c r="F21" s="9"/>
      <c r="G21" s="9" t="s">
        <v>21</v>
      </c>
      <c r="H21" s="9"/>
      <c r="I21" s="9" t="s">
        <v>22</v>
      </c>
      <c r="J21" s="9"/>
      <c r="K21" s="9" t="s">
        <v>23</v>
      </c>
      <c r="L21" s="9"/>
      <c r="M21" s="9" t="s">
        <v>24</v>
      </c>
      <c r="N21" s="9"/>
      <c r="O21" s="9" t="s">
        <v>25</v>
      </c>
      <c r="P21" s="9"/>
      <c r="Q21" s="9" t="s">
        <v>26</v>
      </c>
      <c r="R21" s="9"/>
      <c r="S21" s="9" t="s">
        <v>27</v>
      </c>
      <c r="T21" s="9"/>
      <c r="U21" s="9" t="s">
        <v>28</v>
      </c>
      <c r="V21" s="9"/>
      <c r="W21" s="9" t="s">
        <v>45</v>
      </c>
      <c r="X21" s="9"/>
      <c r="Y21" s="9" t="s">
        <v>29</v>
      </c>
      <c r="Z21" s="9"/>
      <c r="AA21" s="9" t="s">
        <v>30</v>
      </c>
      <c r="AB21" s="9"/>
      <c r="AC21" s="9" t="s">
        <v>31</v>
      </c>
      <c r="AD21" s="9"/>
      <c r="AE21" s="9" t="s">
        <v>32</v>
      </c>
      <c r="AF21" s="9"/>
      <c r="AG21" s="9" t="s">
        <v>46</v>
      </c>
      <c r="AH21" s="9"/>
      <c r="AI21" s="9" t="s">
        <v>34</v>
      </c>
      <c r="AJ21" s="31"/>
      <c r="AK21" s="8" t="s">
        <v>47</v>
      </c>
      <c r="AL21"/>
      <c r="AM21"/>
      <c r="AO21" s="32"/>
      <c r="AP21" s="4"/>
    </row>
    <row r="22" spans="1:42" x14ac:dyDescent="0.25">
      <c r="A22" s="17">
        <v>1</v>
      </c>
      <c r="B22"/>
      <c r="C22" s="4">
        <f>C6</f>
        <v>21.1</v>
      </c>
      <c r="E22" s="4">
        <f>E6</f>
        <v>43.15</v>
      </c>
      <c r="G22" s="4">
        <f>G6</f>
        <v>3.93</v>
      </c>
      <c r="I22" s="4">
        <f>I6</f>
        <v>6.38</v>
      </c>
      <c r="K22" s="4">
        <f>K6</f>
        <v>5.2</v>
      </c>
      <c r="M22" s="4">
        <f>M6</f>
        <v>5.24</v>
      </c>
      <c r="O22" s="4">
        <f>O6</f>
        <v>0.57999999999999996</v>
      </c>
      <c r="Q22" s="4">
        <f>Q6</f>
        <v>13.71</v>
      </c>
      <c r="S22" s="4">
        <f>S6</f>
        <v>1.31</v>
      </c>
      <c r="U22" s="4">
        <f>U6</f>
        <v>0.92</v>
      </c>
      <c r="W22" s="4">
        <f>W6</f>
        <v>10.36</v>
      </c>
      <c r="Y22" s="4">
        <f>Y6</f>
        <v>0.74</v>
      </c>
      <c r="AA22" s="4">
        <f>AA6</f>
        <v>2.0699999999999998</v>
      </c>
      <c r="AC22" s="4">
        <f>AC6</f>
        <v>17.079999999999998</v>
      </c>
      <c r="AE22" s="4">
        <f>AE6</f>
        <v>1.1000000000000001</v>
      </c>
      <c r="AG22" s="4">
        <v>6</v>
      </c>
      <c r="AI22" s="4">
        <f t="shared" ref="AI22:AI33" si="23">SUM(C22:AG22)</f>
        <v>138.86999999999998</v>
      </c>
      <c r="AK22" s="4">
        <f>AI22*2</f>
        <v>277.73999999999995</v>
      </c>
      <c r="AL22"/>
      <c r="AM22"/>
      <c r="AO22" s="4"/>
      <c r="AP22" s="4"/>
    </row>
    <row r="23" spans="1:42" x14ac:dyDescent="0.25">
      <c r="A23" s="17">
        <v>2</v>
      </c>
      <c r="B23"/>
      <c r="C23" s="4">
        <f>$C$22*A23</f>
        <v>42.2</v>
      </c>
      <c r="E23" s="4">
        <f>$E$6*A23</f>
        <v>86.3</v>
      </c>
      <c r="G23" s="4">
        <f>$G$22*A23</f>
        <v>7.86</v>
      </c>
      <c r="I23" s="4">
        <f>$I$22*A23</f>
        <v>12.76</v>
      </c>
      <c r="K23" s="4">
        <f>$K$22*A23</f>
        <v>10.4</v>
      </c>
      <c r="M23" s="4">
        <f>$M$22*A23</f>
        <v>10.48</v>
      </c>
      <c r="O23" s="4">
        <f>$O$22*A23</f>
        <v>1.1599999999999999</v>
      </c>
      <c r="Q23" s="4">
        <f>$Q$22*A23</f>
        <v>27.42</v>
      </c>
      <c r="S23" s="4">
        <f>$S$22*A23</f>
        <v>2.62</v>
      </c>
      <c r="U23" s="4">
        <f>$U$22*A23</f>
        <v>1.84</v>
      </c>
      <c r="W23" s="4">
        <f>$W$22*A23</f>
        <v>20.72</v>
      </c>
      <c r="Y23" s="4">
        <f>$Y$22*A23</f>
        <v>1.48</v>
      </c>
      <c r="AA23" s="4">
        <f>$AA$22*A23</f>
        <v>4.1399999999999997</v>
      </c>
      <c r="AC23" s="4">
        <f>$AC$22*A23</f>
        <v>34.159999999999997</v>
      </c>
      <c r="AE23" s="4">
        <f>$AE$22*A23</f>
        <v>2.2000000000000002</v>
      </c>
      <c r="AG23" s="4">
        <v>6</v>
      </c>
      <c r="AI23" s="4">
        <f t="shared" si="23"/>
        <v>271.73999999999995</v>
      </c>
      <c r="AK23" s="4">
        <f t="shared" ref="AK23:AK33" si="24">AI23*2</f>
        <v>543.4799999999999</v>
      </c>
      <c r="AL23"/>
      <c r="AM23"/>
      <c r="AO23" s="4"/>
      <c r="AP23" s="4"/>
    </row>
    <row r="24" spans="1:42" x14ac:dyDescent="0.25">
      <c r="A24" s="17">
        <v>3</v>
      </c>
      <c r="B24"/>
      <c r="C24" s="4">
        <f>$C$22*A24</f>
        <v>63.300000000000004</v>
      </c>
      <c r="E24" s="4">
        <f t="shared" ref="E24:E27" si="25">$E$6*A24</f>
        <v>129.44999999999999</v>
      </c>
      <c r="G24" s="4">
        <f>$G$22*A24</f>
        <v>11.790000000000001</v>
      </c>
      <c r="I24" s="4">
        <f>$I$22*A24</f>
        <v>19.14</v>
      </c>
      <c r="K24" s="4">
        <f t="shared" ref="K24:K27" si="26">$K$22*A24</f>
        <v>15.600000000000001</v>
      </c>
      <c r="M24" s="4">
        <f t="shared" ref="M24:M27" si="27">$M$22*A24</f>
        <v>15.72</v>
      </c>
      <c r="O24" s="4">
        <f>$O$22*A24</f>
        <v>1.7399999999999998</v>
      </c>
      <c r="Q24" s="4">
        <f t="shared" ref="Q24:Q27" si="28">$Q$22*A24</f>
        <v>41.13</v>
      </c>
      <c r="S24" s="4">
        <f t="shared" ref="S24:S27" si="29">$S$22*A24</f>
        <v>3.93</v>
      </c>
      <c r="U24" s="4">
        <f t="shared" ref="U24:U26" si="30">$U$22*A24</f>
        <v>2.7600000000000002</v>
      </c>
      <c r="W24" s="4">
        <f>$W$22*A24</f>
        <v>31.08</v>
      </c>
      <c r="Y24" s="4">
        <f t="shared" ref="Y24:Y27" si="31">$Y$22*A24</f>
        <v>2.2199999999999998</v>
      </c>
      <c r="AA24" s="4">
        <f>$AA$22*A24</f>
        <v>6.2099999999999991</v>
      </c>
      <c r="AC24" s="4">
        <f>$AC$22*A24</f>
        <v>51.239999999999995</v>
      </c>
      <c r="AE24" s="4">
        <f>$AE$22*A24</f>
        <v>3.3000000000000003</v>
      </c>
      <c r="AG24" s="4">
        <v>6</v>
      </c>
      <c r="AI24" s="4">
        <f t="shared" si="23"/>
        <v>404.61</v>
      </c>
      <c r="AK24" s="4">
        <f t="shared" si="24"/>
        <v>809.22</v>
      </c>
      <c r="AL24"/>
      <c r="AM24"/>
      <c r="AO24" s="4"/>
      <c r="AP24" s="4"/>
    </row>
    <row r="25" spans="1:42" x14ac:dyDescent="0.25">
      <c r="A25" s="17">
        <v>4</v>
      </c>
      <c r="B25"/>
      <c r="C25" s="4">
        <f>$C$22*A25</f>
        <v>84.4</v>
      </c>
      <c r="E25" s="4">
        <f t="shared" si="25"/>
        <v>172.6</v>
      </c>
      <c r="G25" s="4">
        <f>$G$22*A25</f>
        <v>15.72</v>
      </c>
      <c r="I25" s="4">
        <f>$I$22*A25</f>
        <v>25.52</v>
      </c>
      <c r="K25" s="4">
        <f t="shared" si="26"/>
        <v>20.8</v>
      </c>
      <c r="M25" s="4">
        <f t="shared" si="27"/>
        <v>20.96</v>
      </c>
      <c r="O25" s="4">
        <f>$O$22*A25</f>
        <v>2.3199999999999998</v>
      </c>
      <c r="Q25" s="4">
        <f t="shared" si="28"/>
        <v>54.84</v>
      </c>
      <c r="S25" s="4">
        <f t="shared" si="29"/>
        <v>5.24</v>
      </c>
      <c r="U25" s="4">
        <f t="shared" si="30"/>
        <v>3.68</v>
      </c>
      <c r="W25" s="4">
        <f>$W$22*A25</f>
        <v>41.44</v>
      </c>
      <c r="Y25" s="4">
        <f t="shared" si="31"/>
        <v>2.96</v>
      </c>
      <c r="AA25" s="4">
        <f>$AA$22*A25</f>
        <v>8.2799999999999994</v>
      </c>
      <c r="AC25" s="4">
        <f>$AC$22*A25</f>
        <v>68.319999999999993</v>
      </c>
      <c r="AE25" s="4">
        <f>$AE$22*A25</f>
        <v>4.4000000000000004</v>
      </c>
      <c r="AG25" s="4">
        <v>6</v>
      </c>
      <c r="AI25" s="4">
        <f t="shared" si="23"/>
        <v>537.4799999999999</v>
      </c>
      <c r="AK25" s="4">
        <f t="shared" si="24"/>
        <v>1074.9599999999998</v>
      </c>
      <c r="AL25"/>
      <c r="AM25"/>
    </row>
    <row r="26" spans="1:42" x14ac:dyDescent="0.25">
      <c r="A26" s="17">
        <v>5</v>
      </c>
      <c r="B26"/>
      <c r="C26" s="30">
        <f>$C$22*A26</f>
        <v>105.5</v>
      </c>
      <c r="E26" s="4">
        <f t="shared" si="25"/>
        <v>215.75</v>
      </c>
      <c r="G26" s="4">
        <f>$G$22*A26</f>
        <v>19.650000000000002</v>
      </c>
      <c r="I26" s="4">
        <f>$I$22*A26</f>
        <v>31.9</v>
      </c>
      <c r="K26" s="4">
        <f t="shared" si="26"/>
        <v>26</v>
      </c>
      <c r="M26" s="4">
        <f t="shared" si="27"/>
        <v>26.200000000000003</v>
      </c>
      <c r="O26" s="4">
        <f>$O$22*A26</f>
        <v>2.9</v>
      </c>
      <c r="Q26" s="4">
        <f t="shared" si="28"/>
        <v>68.550000000000011</v>
      </c>
      <c r="S26" s="4">
        <f t="shared" si="29"/>
        <v>6.5500000000000007</v>
      </c>
      <c r="U26" s="4">
        <f t="shared" si="30"/>
        <v>4.6000000000000005</v>
      </c>
      <c r="W26" s="4">
        <f>$W$22*A26</f>
        <v>51.8</v>
      </c>
      <c r="Y26" s="4">
        <f t="shared" si="31"/>
        <v>3.7</v>
      </c>
      <c r="AA26" s="4">
        <f>$AA$22*A26</f>
        <v>10.35</v>
      </c>
      <c r="AC26" s="4">
        <f>$AC$22*A26</f>
        <v>85.399999999999991</v>
      </c>
      <c r="AE26" s="30">
        <f>$AE$22*A26</f>
        <v>5.5</v>
      </c>
      <c r="AG26" s="4">
        <v>6</v>
      </c>
      <c r="AI26" s="4">
        <f t="shared" si="23"/>
        <v>670.35</v>
      </c>
      <c r="AK26" s="4">
        <f t="shared" si="24"/>
        <v>1340.7</v>
      </c>
      <c r="AL26"/>
      <c r="AM26"/>
    </row>
    <row r="27" spans="1:42" x14ac:dyDescent="0.25">
      <c r="A27" s="17">
        <v>6</v>
      </c>
      <c r="B27"/>
      <c r="C27" s="4">
        <f t="shared" ref="C27:C33" si="32">$C$26</f>
        <v>105.5</v>
      </c>
      <c r="E27" s="30">
        <f t="shared" si="25"/>
        <v>258.89999999999998</v>
      </c>
      <c r="G27" s="30">
        <f>$G$22*A27</f>
        <v>23.580000000000002</v>
      </c>
      <c r="I27" s="30">
        <f>$I$22*A27</f>
        <v>38.28</v>
      </c>
      <c r="K27" s="30">
        <f t="shared" si="26"/>
        <v>31.200000000000003</v>
      </c>
      <c r="M27" s="30">
        <f t="shared" si="27"/>
        <v>31.44</v>
      </c>
      <c r="O27" s="30">
        <f>$O$22*A27</f>
        <v>3.4799999999999995</v>
      </c>
      <c r="Q27" s="30">
        <f t="shared" si="28"/>
        <v>82.26</v>
      </c>
      <c r="S27" s="30">
        <f t="shared" si="29"/>
        <v>7.86</v>
      </c>
      <c r="U27" s="30">
        <f>$U$22*A27</f>
        <v>5.5200000000000005</v>
      </c>
      <c r="W27" s="30">
        <f>$W$22*A27</f>
        <v>62.16</v>
      </c>
      <c r="Y27" s="30">
        <f t="shared" si="31"/>
        <v>4.4399999999999995</v>
      </c>
      <c r="AA27" s="30">
        <f>$AA$22*A27</f>
        <v>12.419999999999998</v>
      </c>
      <c r="AC27" s="30">
        <f>$AC$22*A27</f>
        <v>102.47999999999999</v>
      </c>
      <c r="AE27" s="4">
        <f t="shared" ref="AE27:AE33" si="33">$AE$26</f>
        <v>5.5</v>
      </c>
      <c r="AG27" s="4">
        <v>6</v>
      </c>
      <c r="AI27" s="4">
        <f t="shared" si="23"/>
        <v>781.02</v>
      </c>
      <c r="AK27" s="4">
        <f t="shared" si="24"/>
        <v>1562.04</v>
      </c>
      <c r="AL27"/>
      <c r="AM27"/>
    </row>
    <row r="28" spans="1:42" x14ac:dyDescent="0.25">
      <c r="A28" s="17">
        <v>7</v>
      </c>
      <c r="B28"/>
      <c r="C28" s="4">
        <f t="shared" si="32"/>
        <v>105.5</v>
      </c>
      <c r="E28" s="4">
        <f>$E$27</f>
        <v>258.89999999999998</v>
      </c>
      <c r="G28" s="4">
        <f t="shared" ref="G28:G33" si="34">$G$27</f>
        <v>23.580000000000002</v>
      </c>
      <c r="I28" s="4">
        <f t="shared" ref="I28:I33" si="35">$I$27</f>
        <v>38.28</v>
      </c>
      <c r="K28" s="4">
        <f>$K$27</f>
        <v>31.200000000000003</v>
      </c>
      <c r="M28" s="4">
        <f>$M$27</f>
        <v>31.44</v>
      </c>
      <c r="O28" s="4">
        <f t="shared" ref="O28:O33" si="36">$O$27</f>
        <v>3.4799999999999995</v>
      </c>
      <c r="Q28" s="4">
        <f>$Q$27</f>
        <v>82.26</v>
      </c>
      <c r="S28" s="4">
        <f>$S$27</f>
        <v>7.86</v>
      </c>
      <c r="U28" s="4">
        <f>$U$27</f>
        <v>5.5200000000000005</v>
      </c>
      <c r="W28" s="4">
        <f t="shared" ref="W28:Y33" si="37">+W27</f>
        <v>62.16</v>
      </c>
      <c r="Y28" s="4">
        <f t="shared" si="37"/>
        <v>4.4399999999999995</v>
      </c>
      <c r="AA28" s="4">
        <f>$AA$27</f>
        <v>12.419999999999998</v>
      </c>
      <c r="AC28" s="4">
        <f>AC27</f>
        <v>102.47999999999999</v>
      </c>
      <c r="AE28" s="4">
        <f t="shared" si="33"/>
        <v>5.5</v>
      </c>
      <c r="AG28" s="4">
        <v>6</v>
      </c>
      <c r="AI28" s="4">
        <f t="shared" si="23"/>
        <v>781.02</v>
      </c>
      <c r="AK28" s="4">
        <f t="shared" si="24"/>
        <v>1562.04</v>
      </c>
    </row>
    <row r="29" spans="1:42" x14ac:dyDescent="0.25">
      <c r="A29" s="17">
        <v>8</v>
      </c>
      <c r="B29"/>
      <c r="C29" s="4">
        <f t="shared" si="32"/>
        <v>105.5</v>
      </c>
      <c r="E29" s="4">
        <f t="shared" ref="E29:E33" si="38">$E$27</f>
        <v>258.89999999999998</v>
      </c>
      <c r="G29" s="4">
        <f t="shared" si="34"/>
        <v>23.580000000000002</v>
      </c>
      <c r="I29" s="4">
        <f t="shared" si="35"/>
        <v>38.28</v>
      </c>
      <c r="K29" s="4">
        <f t="shared" ref="K29:K33" si="39">$K$11</f>
        <v>31.200000000000003</v>
      </c>
      <c r="M29" s="4">
        <f t="shared" ref="M29:M33" si="40">$M$27</f>
        <v>31.44</v>
      </c>
      <c r="O29" s="4">
        <f t="shared" si="36"/>
        <v>3.4799999999999995</v>
      </c>
      <c r="Q29" s="4">
        <f t="shared" ref="Q29:Q33" si="41">$Q$27</f>
        <v>82.26</v>
      </c>
      <c r="S29" s="4">
        <f t="shared" ref="S29:S33" si="42">$S$27</f>
        <v>7.86</v>
      </c>
      <c r="U29" s="4">
        <f t="shared" ref="U29:U33" si="43">$U$27</f>
        <v>5.5200000000000005</v>
      </c>
      <c r="W29" s="4">
        <f t="shared" si="37"/>
        <v>62.16</v>
      </c>
      <c r="Y29" s="4">
        <f t="shared" si="37"/>
        <v>4.4399999999999995</v>
      </c>
      <c r="AA29" s="4">
        <f t="shared" ref="AA29:AA33" si="44">$AA$27</f>
        <v>12.419999999999998</v>
      </c>
      <c r="AC29" s="4">
        <f>AC28</f>
        <v>102.47999999999999</v>
      </c>
      <c r="AE29" s="4">
        <f t="shared" si="33"/>
        <v>5.5</v>
      </c>
      <c r="AG29" s="4">
        <v>6</v>
      </c>
      <c r="AI29" s="4">
        <f t="shared" si="23"/>
        <v>781.02</v>
      </c>
      <c r="AK29" s="4">
        <f t="shared" si="24"/>
        <v>1562.04</v>
      </c>
    </row>
    <row r="30" spans="1:42" x14ac:dyDescent="0.25">
      <c r="A30" s="17">
        <v>9</v>
      </c>
      <c r="B30"/>
      <c r="C30" s="4">
        <f t="shared" si="32"/>
        <v>105.5</v>
      </c>
      <c r="E30" s="4">
        <f t="shared" si="38"/>
        <v>258.89999999999998</v>
      </c>
      <c r="G30" s="4">
        <f t="shared" si="34"/>
        <v>23.580000000000002</v>
      </c>
      <c r="I30" s="4">
        <f t="shared" si="35"/>
        <v>38.28</v>
      </c>
      <c r="K30" s="4">
        <f t="shared" si="39"/>
        <v>31.200000000000003</v>
      </c>
      <c r="M30" s="4">
        <f t="shared" si="40"/>
        <v>31.44</v>
      </c>
      <c r="O30" s="4">
        <f t="shared" si="36"/>
        <v>3.4799999999999995</v>
      </c>
      <c r="Q30" s="4">
        <f t="shared" si="41"/>
        <v>82.26</v>
      </c>
      <c r="S30" s="4">
        <f t="shared" si="42"/>
        <v>7.86</v>
      </c>
      <c r="U30" s="4">
        <f t="shared" si="43"/>
        <v>5.5200000000000005</v>
      </c>
      <c r="W30" s="4">
        <f t="shared" si="37"/>
        <v>62.16</v>
      </c>
      <c r="Y30" s="4">
        <f t="shared" si="37"/>
        <v>4.4399999999999995</v>
      </c>
      <c r="AA30" s="4">
        <f t="shared" si="44"/>
        <v>12.419999999999998</v>
      </c>
      <c r="AC30" s="4">
        <f t="shared" ref="AC30:AC33" si="45">AC29</f>
        <v>102.47999999999999</v>
      </c>
      <c r="AE30" s="4">
        <f t="shared" si="33"/>
        <v>5.5</v>
      </c>
      <c r="AG30" s="4">
        <v>6</v>
      </c>
      <c r="AI30" s="4">
        <f t="shared" si="23"/>
        <v>781.02</v>
      </c>
      <c r="AK30" s="4">
        <f t="shared" si="24"/>
        <v>1562.04</v>
      </c>
    </row>
    <row r="31" spans="1:42" x14ac:dyDescent="0.25">
      <c r="A31" s="17">
        <v>10</v>
      </c>
      <c r="B31"/>
      <c r="C31" s="4">
        <f t="shared" si="32"/>
        <v>105.5</v>
      </c>
      <c r="E31" s="4">
        <f t="shared" si="38"/>
        <v>258.89999999999998</v>
      </c>
      <c r="G31" s="4">
        <f t="shared" si="34"/>
        <v>23.580000000000002</v>
      </c>
      <c r="I31" s="4">
        <f t="shared" si="35"/>
        <v>38.28</v>
      </c>
      <c r="K31" s="4">
        <f t="shared" si="39"/>
        <v>31.200000000000003</v>
      </c>
      <c r="M31" s="4">
        <f t="shared" si="40"/>
        <v>31.44</v>
      </c>
      <c r="O31" s="4">
        <f t="shared" si="36"/>
        <v>3.4799999999999995</v>
      </c>
      <c r="Q31" s="4">
        <f t="shared" si="41"/>
        <v>82.26</v>
      </c>
      <c r="S31" s="4">
        <f t="shared" si="42"/>
        <v>7.86</v>
      </c>
      <c r="U31" s="4">
        <f t="shared" si="43"/>
        <v>5.5200000000000005</v>
      </c>
      <c r="W31" s="4">
        <f t="shared" si="37"/>
        <v>62.16</v>
      </c>
      <c r="Y31" s="4">
        <f t="shared" si="37"/>
        <v>4.4399999999999995</v>
      </c>
      <c r="AA31" s="4">
        <f t="shared" si="44"/>
        <v>12.419999999999998</v>
      </c>
      <c r="AC31" s="4">
        <f t="shared" si="45"/>
        <v>102.47999999999999</v>
      </c>
      <c r="AE31" s="4">
        <f t="shared" si="33"/>
        <v>5.5</v>
      </c>
      <c r="AG31" s="4">
        <v>6</v>
      </c>
      <c r="AI31" s="4">
        <f t="shared" si="23"/>
        <v>781.02</v>
      </c>
      <c r="AK31" s="4">
        <f t="shared" si="24"/>
        <v>1562.04</v>
      </c>
    </row>
    <row r="32" spans="1:42" x14ac:dyDescent="0.25">
      <c r="A32" s="17">
        <v>11</v>
      </c>
      <c r="B32"/>
      <c r="C32" s="4">
        <f t="shared" si="32"/>
        <v>105.5</v>
      </c>
      <c r="E32" s="4">
        <f t="shared" si="38"/>
        <v>258.89999999999998</v>
      </c>
      <c r="G32" s="4">
        <f t="shared" si="34"/>
        <v>23.580000000000002</v>
      </c>
      <c r="I32" s="4">
        <f t="shared" si="35"/>
        <v>38.28</v>
      </c>
      <c r="K32" s="4">
        <f t="shared" si="39"/>
        <v>31.200000000000003</v>
      </c>
      <c r="M32" s="4">
        <f t="shared" si="40"/>
        <v>31.44</v>
      </c>
      <c r="O32" s="4">
        <f t="shared" si="36"/>
        <v>3.4799999999999995</v>
      </c>
      <c r="Q32" s="4">
        <f t="shared" si="41"/>
        <v>82.26</v>
      </c>
      <c r="S32" s="4">
        <f t="shared" si="42"/>
        <v>7.86</v>
      </c>
      <c r="U32" s="4">
        <f t="shared" si="43"/>
        <v>5.5200000000000005</v>
      </c>
      <c r="W32" s="4">
        <f t="shared" si="37"/>
        <v>62.16</v>
      </c>
      <c r="Y32" s="4">
        <f t="shared" si="37"/>
        <v>4.4399999999999995</v>
      </c>
      <c r="AA32" s="4">
        <f t="shared" si="44"/>
        <v>12.419999999999998</v>
      </c>
      <c r="AC32" s="4">
        <f t="shared" si="45"/>
        <v>102.47999999999999</v>
      </c>
      <c r="AE32" s="4">
        <f t="shared" si="33"/>
        <v>5.5</v>
      </c>
      <c r="AG32" s="4">
        <v>6</v>
      </c>
      <c r="AI32" s="4">
        <f t="shared" si="23"/>
        <v>781.02</v>
      </c>
      <c r="AK32" s="4">
        <f t="shared" si="24"/>
        <v>1562.04</v>
      </c>
    </row>
    <row r="33" spans="1:39" x14ac:dyDescent="0.25">
      <c r="A33" s="17">
        <v>12</v>
      </c>
      <c r="B33"/>
      <c r="C33" s="4">
        <f t="shared" si="32"/>
        <v>105.5</v>
      </c>
      <c r="E33" s="4">
        <f t="shared" si="38"/>
        <v>258.89999999999998</v>
      </c>
      <c r="G33" s="4">
        <f t="shared" si="34"/>
        <v>23.580000000000002</v>
      </c>
      <c r="I33" s="4">
        <f t="shared" si="35"/>
        <v>38.28</v>
      </c>
      <c r="K33" s="4">
        <f t="shared" si="39"/>
        <v>31.200000000000003</v>
      </c>
      <c r="M33" s="4">
        <f t="shared" si="40"/>
        <v>31.44</v>
      </c>
      <c r="O33" s="4">
        <f t="shared" si="36"/>
        <v>3.4799999999999995</v>
      </c>
      <c r="Q33" s="4">
        <f t="shared" si="41"/>
        <v>82.26</v>
      </c>
      <c r="S33" s="4">
        <f t="shared" si="42"/>
        <v>7.86</v>
      </c>
      <c r="U33" s="4">
        <f t="shared" si="43"/>
        <v>5.5200000000000005</v>
      </c>
      <c r="W33" s="4">
        <f t="shared" si="37"/>
        <v>62.16</v>
      </c>
      <c r="Y33" s="4">
        <f t="shared" si="37"/>
        <v>4.4399999999999995</v>
      </c>
      <c r="AA33" s="4">
        <f t="shared" si="44"/>
        <v>12.419999999999998</v>
      </c>
      <c r="AC33" s="4">
        <f t="shared" si="45"/>
        <v>102.47999999999999</v>
      </c>
      <c r="AE33" s="4">
        <f t="shared" si="33"/>
        <v>5.5</v>
      </c>
      <c r="AG33" s="4">
        <v>6</v>
      </c>
      <c r="AI33" s="4">
        <f t="shared" si="23"/>
        <v>781.02</v>
      </c>
      <c r="AK33" s="4">
        <f t="shared" si="24"/>
        <v>1562.04</v>
      </c>
      <c r="AL33"/>
      <c r="AM33"/>
    </row>
    <row r="34" spans="1:39" x14ac:dyDescent="0.25">
      <c r="A34" s="17"/>
      <c r="D34" s="4"/>
      <c r="AC34" s="4"/>
    </row>
    <row r="35" spans="1:39" x14ac:dyDescent="0.25">
      <c r="A35" s="21" t="s">
        <v>36</v>
      </c>
      <c r="AL35"/>
    </row>
    <row r="36" spans="1:39" x14ac:dyDescent="0.25">
      <c r="A36" s="21"/>
      <c r="C36" s="6" t="s">
        <v>17</v>
      </c>
      <c r="AC36" s="4"/>
      <c r="AL36"/>
    </row>
    <row r="37" spans="1:39" x14ac:dyDescent="0.25">
      <c r="A37" s="25" t="s">
        <v>18</v>
      </c>
      <c r="B37" s="33"/>
      <c r="C37" s="9" t="s">
        <v>33</v>
      </c>
      <c r="AC37" s="4"/>
      <c r="AL37"/>
    </row>
    <row r="38" spans="1:39" x14ac:dyDescent="0.25">
      <c r="A38" s="17">
        <v>1</v>
      </c>
      <c r="C38" s="4">
        <f>AI6</f>
        <v>6.67</v>
      </c>
      <c r="AC38" s="4"/>
      <c r="AL38"/>
      <c r="AM38"/>
    </row>
    <row r="39" spans="1:39" x14ac:dyDescent="0.25">
      <c r="A39" s="17">
        <v>2</v>
      </c>
      <c r="C39" s="4">
        <f t="shared" ref="C39:C49" si="46">$C$38*A39</f>
        <v>13.34</v>
      </c>
      <c r="AC39" s="4"/>
      <c r="AL39"/>
      <c r="AM39"/>
    </row>
    <row r="40" spans="1:39" x14ac:dyDescent="0.25">
      <c r="A40" s="17">
        <v>3</v>
      </c>
      <c r="C40" s="4">
        <f t="shared" si="46"/>
        <v>20.009999999999998</v>
      </c>
      <c r="AL40"/>
      <c r="AM40"/>
    </row>
    <row r="41" spans="1:39" x14ac:dyDescent="0.25">
      <c r="A41" s="17">
        <v>4</v>
      </c>
      <c r="C41" s="4">
        <f t="shared" si="46"/>
        <v>26.68</v>
      </c>
      <c r="AL41"/>
      <c r="AM41"/>
    </row>
    <row r="42" spans="1:39" x14ac:dyDescent="0.25">
      <c r="A42" s="17">
        <v>5</v>
      </c>
      <c r="C42" s="4">
        <f t="shared" si="46"/>
        <v>33.35</v>
      </c>
      <c r="AL42"/>
      <c r="AM42"/>
    </row>
    <row r="43" spans="1:39" x14ac:dyDescent="0.25">
      <c r="A43" s="17">
        <v>6</v>
      </c>
      <c r="C43" s="4">
        <f t="shared" si="46"/>
        <v>40.019999999999996</v>
      </c>
      <c r="AL43"/>
      <c r="AM43"/>
    </row>
    <row r="44" spans="1:39" x14ac:dyDescent="0.25">
      <c r="A44" s="17">
        <v>7</v>
      </c>
      <c r="C44" s="4">
        <f t="shared" si="46"/>
        <v>46.69</v>
      </c>
      <c r="AL44"/>
      <c r="AM44"/>
    </row>
    <row r="45" spans="1:39" x14ac:dyDescent="0.25">
      <c r="A45" s="17">
        <v>8</v>
      </c>
      <c r="C45" s="4">
        <f t="shared" si="46"/>
        <v>53.36</v>
      </c>
      <c r="AL45"/>
      <c r="AM45"/>
    </row>
    <row r="46" spans="1:39" x14ac:dyDescent="0.25">
      <c r="A46" s="17">
        <v>9</v>
      </c>
      <c r="C46" s="4">
        <f t="shared" si="46"/>
        <v>60.03</v>
      </c>
      <c r="AL46"/>
      <c r="AM46"/>
    </row>
    <row r="47" spans="1:39" x14ac:dyDescent="0.25">
      <c r="A47" s="17">
        <v>10</v>
      </c>
      <c r="C47" s="4">
        <f t="shared" si="46"/>
        <v>66.7</v>
      </c>
      <c r="AL47"/>
      <c r="AM47"/>
    </row>
    <row r="48" spans="1:39" x14ac:dyDescent="0.25">
      <c r="A48" s="17">
        <v>11</v>
      </c>
      <c r="C48" s="4">
        <f t="shared" si="46"/>
        <v>73.37</v>
      </c>
      <c r="AL48"/>
      <c r="AM48"/>
    </row>
    <row r="49" spans="1:39" x14ac:dyDescent="0.25">
      <c r="A49" s="17">
        <v>12</v>
      </c>
      <c r="C49" s="4">
        <f t="shared" si="46"/>
        <v>80.039999999999992</v>
      </c>
      <c r="AL49"/>
      <c r="AM49"/>
    </row>
  </sheetData>
  <pageMargins left="0.25" right="0.25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58C72-3D7B-48C7-8847-4655C292A0BB}">
  <dimension ref="A1:AI5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5" x14ac:dyDescent="0.25"/>
  <cols>
    <col min="1" max="1" width="15.42578125" customWidth="1"/>
    <col min="2" max="2" width="2.5703125" customWidth="1"/>
    <col min="3" max="3" width="12.42578125" bestFit="1" customWidth="1"/>
    <col min="4" max="4" width="2.5703125" customWidth="1"/>
    <col min="5" max="5" width="12.42578125" bestFit="1" customWidth="1"/>
    <col min="6" max="6" width="2.5703125" customWidth="1"/>
    <col min="7" max="7" width="12.42578125" customWidth="1"/>
    <col min="8" max="8" width="2.5703125" customWidth="1"/>
    <col min="9" max="9" width="12.42578125" customWidth="1"/>
    <col min="10" max="10" width="2.5703125" customWidth="1"/>
    <col min="11" max="11" width="12.42578125" bestFit="1" customWidth="1"/>
    <col min="12" max="12" width="2.5703125" customWidth="1"/>
    <col min="13" max="13" width="12.42578125" bestFit="1" customWidth="1"/>
    <col min="14" max="14" width="2.5703125" customWidth="1"/>
    <col min="15" max="15" width="12.42578125" customWidth="1"/>
    <col min="16" max="16" width="2.5703125" customWidth="1"/>
    <col min="17" max="17" width="12.42578125" customWidth="1"/>
    <col min="18" max="18" width="2.5703125" customWidth="1"/>
    <col min="19" max="19" width="12.42578125" customWidth="1"/>
    <col min="20" max="20" width="2.5703125" customWidth="1"/>
    <col min="21" max="21" width="12.42578125" customWidth="1"/>
    <col min="22" max="22" width="2.5703125" customWidth="1"/>
    <col min="23" max="23" width="15.28515625" bestFit="1" customWidth="1"/>
    <col min="24" max="24" width="2.5703125" customWidth="1"/>
    <col min="25" max="25" width="12.42578125" bestFit="1" customWidth="1"/>
    <col min="26" max="26" width="2.5703125" customWidth="1"/>
    <col min="27" max="27" width="12.42578125" bestFit="1" customWidth="1"/>
    <col min="28" max="28" width="2.5703125" customWidth="1"/>
    <col min="29" max="29" width="12.42578125" bestFit="1" customWidth="1"/>
    <col min="30" max="30" width="2.5703125" customWidth="1"/>
    <col min="31" max="31" width="12.42578125" bestFit="1" customWidth="1"/>
    <col min="32" max="32" width="2.5703125" customWidth="1"/>
    <col min="35" max="35" width="9.5703125" bestFit="1" customWidth="1"/>
    <col min="38" max="38" width="10.42578125" bestFit="1" customWidth="1"/>
    <col min="41" max="41" width="11.85546875" bestFit="1" customWidth="1"/>
  </cols>
  <sheetData>
    <row r="1" spans="1:35" x14ac:dyDescent="0.25">
      <c r="A1" s="1" t="s">
        <v>0</v>
      </c>
    </row>
    <row r="2" spans="1:35" x14ac:dyDescent="0.25">
      <c r="A2" s="1" t="s">
        <v>1</v>
      </c>
      <c r="E2" s="2"/>
      <c r="G2" s="2"/>
      <c r="I2" s="2"/>
      <c r="S2" s="3"/>
      <c r="W2" s="3"/>
    </row>
    <row r="3" spans="1:35" x14ac:dyDescent="0.25">
      <c r="S3" s="4"/>
      <c r="W3" s="5"/>
    </row>
    <row r="4" spans="1:35" x14ac:dyDescent="0.25">
      <c r="A4" s="1" t="s">
        <v>2</v>
      </c>
      <c r="B4" s="6"/>
      <c r="C4" s="6" t="s">
        <v>3</v>
      </c>
      <c r="D4" s="6"/>
      <c r="E4" s="6" t="s">
        <v>4</v>
      </c>
      <c r="F4" s="6"/>
      <c r="G4" s="6" t="s">
        <v>5</v>
      </c>
      <c r="H4" s="6"/>
      <c r="I4" s="6" t="s">
        <v>6</v>
      </c>
      <c r="J4" s="6"/>
      <c r="K4" s="6" t="s">
        <v>7</v>
      </c>
      <c r="L4" s="6"/>
      <c r="M4" s="6" t="s">
        <v>8</v>
      </c>
      <c r="N4" s="6"/>
      <c r="O4" s="6" t="s">
        <v>9</v>
      </c>
      <c r="P4" s="6"/>
      <c r="Q4" s="6" t="s">
        <v>10</v>
      </c>
      <c r="R4" s="6"/>
      <c r="S4" s="6" t="s">
        <v>11</v>
      </c>
      <c r="T4" s="6"/>
      <c r="U4" s="6" t="s">
        <v>12</v>
      </c>
      <c r="V4" s="6"/>
      <c r="W4" s="6" t="s">
        <v>13</v>
      </c>
      <c r="X4" s="6"/>
      <c r="Y4" s="6" t="s">
        <v>14</v>
      </c>
      <c r="Z4" s="6"/>
      <c r="AA4" s="6" t="s">
        <v>15</v>
      </c>
      <c r="AB4" s="6"/>
      <c r="AC4" s="6" t="s">
        <v>16</v>
      </c>
      <c r="AD4" s="6"/>
      <c r="AE4" s="6" t="s">
        <v>17</v>
      </c>
      <c r="AF4" s="6"/>
    </row>
    <row r="5" spans="1:35" x14ac:dyDescent="0.25">
      <c r="A5" s="7" t="s">
        <v>18</v>
      </c>
      <c r="B5" s="8"/>
      <c r="C5" s="8" t="s">
        <v>19</v>
      </c>
      <c r="D5" s="8"/>
      <c r="E5" s="8" t="s">
        <v>20</v>
      </c>
      <c r="F5" s="8"/>
      <c r="G5" s="8" t="s">
        <v>21</v>
      </c>
      <c r="H5" s="8"/>
      <c r="I5" s="8" t="s">
        <v>22</v>
      </c>
      <c r="J5" s="8"/>
      <c r="K5" s="8" t="s">
        <v>23</v>
      </c>
      <c r="L5" s="8"/>
      <c r="M5" s="8" t="s">
        <v>24</v>
      </c>
      <c r="N5" s="8"/>
      <c r="O5" s="8" t="s">
        <v>25</v>
      </c>
      <c r="P5" s="8"/>
      <c r="Q5" s="8" t="s">
        <v>26</v>
      </c>
      <c r="R5" s="8"/>
      <c r="S5" s="9" t="s">
        <v>27</v>
      </c>
      <c r="T5" s="8"/>
      <c r="U5" s="8" t="s">
        <v>28</v>
      </c>
      <c r="V5" s="8"/>
      <c r="W5" s="9" t="s">
        <v>29</v>
      </c>
      <c r="X5" s="8"/>
      <c r="Y5" s="9" t="s">
        <v>30</v>
      </c>
      <c r="Z5" s="8"/>
      <c r="AA5" s="9" t="s">
        <v>31</v>
      </c>
      <c r="AB5" s="8"/>
      <c r="AC5" s="9" t="s">
        <v>32</v>
      </c>
      <c r="AD5" s="8"/>
      <c r="AE5" s="8" t="s">
        <v>33</v>
      </c>
      <c r="AF5" s="8"/>
      <c r="AG5" s="9" t="s">
        <v>34</v>
      </c>
    </row>
    <row r="6" spans="1:35" x14ac:dyDescent="0.25">
      <c r="A6" s="10">
        <v>1</v>
      </c>
      <c r="B6" s="11"/>
      <c r="C6" s="11">
        <f>ROUND(21.1*0.16,2)</f>
        <v>3.38</v>
      </c>
      <c r="D6" s="11"/>
      <c r="E6" s="11">
        <f>ROUND(43.15*0.16,2)</f>
        <v>6.9</v>
      </c>
      <c r="F6" s="11"/>
      <c r="G6" s="11">
        <f>ROUND(3.93*0.16,2)</f>
        <v>0.63</v>
      </c>
      <c r="H6" s="11"/>
      <c r="I6" s="11">
        <f>ROUND(6.38*0.16,2)</f>
        <v>1.02</v>
      </c>
      <c r="J6" s="11"/>
      <c r="K6" s="11">
        <f>ROUND(5.2*0.16,2)</f>
        <v>0.83</v>
      </c>
      <c r="L6" s="11"/>
      <c r="M6" s="11">
        <f>ROUND(5.24*0.16,2)</f>
        <v>0.84</v>
      </c>
      <c r="N6" s="11"/>
      <c r="O6" s="11">
        <f>ROUND(0.58*0.16,2)</f>
        <v>0.09</v>
      </c>
      <c r="P6" s="11"/>
      <c r="Q6" s="11">
        <f>ROUND(13.71*0.16,2)</f>
        <v>2.19</v>
      </c>
      <c r="R6" s="11"/>
      <c r="S6" s="11">
        <f>ROUND(1.31*0.16,2)</f>
        <v>0.21</v>
      </c>
      <c r="T6" s="11"/>
      <c r="U6" s="11">
        <f>ROUND(0.92*0.16,2)</f>
        <v>0.15</v>
      </c>
      <c r="V6" s="11"/>
      <c r="W6" s="11">
        <f>ROUND(0.74*0.16,2)</f>
        <v>0.12</v>
      </c>
      <c r="X6" s="11"/>
      <c r="Y6" s="11">
        <f>ROUND(2.07*0.16,2)</f>
        <v>0.33</v>
      </c>
      <c r="Z6" s="11"/>
      <c r="AA6" s="11">
        <f>ROUND(17.08*0.16,2)</f>
        <v>2.73</v>
      </c>
      <c r="AB6" s="11"/>
      <c r="AC6" s="11">
        <f>ROUND(1.1*0.16,2)</f>
        <v>0.18</v>
      </c>
      <c r="AD6" s="11"/>
      <c r="AE6" s="11">
        <v>6.67</v>
      </c>
      <c r="AF6" s="11"/>
      <c r="AG6" s="4">
        <f t="shared" ref="AG6:AG17" si="0">SUM(C6:AE6)</f>
        <v>26.269999999999996</v>
      </c>
      <c r="AH6" s="12"/>
    </row>
    <row r="7" spans="1:35" x14ac:dyDescent="0.25">
      <c r="A7" s="10">
        <v>2</v>
      </c>
      <c r="B7" s="13"/>
      <c r="C7" s="13">
        <f>$C$6*A7</f>
        <v>6.76</v>
      </c>
      <c r="D7" s="13"/>
      <c r="E7" s="13">
        <f>$E$6*A7</f>
        <v>13.8</v>
      </c>
      <c r="F7" s="13"/>
      <c r="G7" s="13">
        <f>$G$6*A7</f>
        <v>1.26</v>
      </c>
      <c r="H7" s="13"/>
      <c r="I7" s="13">
        <f>$I$6*A7</f>
        <v>2.04</v>
      </c>
      <c r="J7" s="13"/>
      <c r="K7" s="13">
        <f>$K$6*A7</f>
        <v>1.66</v>
      </c>
      <c r="L7" s="13"/>
      <c r="M7" s="13">
        <f>$M$6*A7</f>
        <v>1.68</v>
      </c>
      <c r="N7" s="13"/>
      <c r="O7" s="13">
        <f>$O$6*A7</f>
        <v>0.18</v>
      </c>
      <c r="P7" s="13"/>
      <c r="Q7" s="13">
        <f>$Q$6*A7</f>
        <v>4.38</v>
      </c>
      <c r="R7" s="13"/>
      <c r="S7" s="13">
        <f>$S$6*A7</f>
        <v>0.42</v>
      </c>
      <c r="T7" s="13"/>
      <c r="U7" s="13">
        <f>$U$6*A7</f>
        <v>0.3</v>
      </c>
      <c r="V7" s="13"/>
      <c r="W7" s="13">
        <f>$W$6*A7</f>
        <v>0.24</v>
      </c>
      <c r="X7" s="13"/>
      <c r="Y7" s="13">
        <f>$Y$6*A7</f>
        <v>0.66</v>
      </c>
      <c r="Z7" s="13"/>
      <c r="AA7" s="13">
        <f>$AA$6*A7</f>
        <v>5.46</v>
      </c>
      <c r="AB7" s="13"/>
      <c r="AC7" s="13">
        <f>$AC$6*A7</f>
        <v>0.36</v>
      </c>
      <c r="AD7" s="13"/>
      <c r="AE7" s="13">
        <f>$AE$6*A7</f>
        <v>13.34</v>
      </c>
      <c r="AF7" s="13"/>
      <c r="AG7" s="4">
        <f t="shared" si="0"/>
        <v>52.539999999999992</v>
      </c>
      <c r="AH7" s="12"/>
    </row>
    <row r="8" spans="1:35" x14ac:dyDescent="0.25">
      <c r="A8" s="10">
        <v>3</v>
      </c>
      <c r="B8" s="13"/>
      <c r="C8" s="13">
        <f t="shared" ref="C8:C10" si="1">$C$6*A8</f>
        <v>10.14</v>
      </c>
      <c r="D8" s="13"/>
      <c r="E8" s="13">
        <f>$E$6*A8</f>
        <v>20.700000000000003</v>
      </c>
      <c r="F8" s="13"/>
      <c r="G8" s="13">
        <f t="shared" ref="G8:G10" si="2">$G$6*A8</f>
        <v>1.8900000000000001</v>
      </c>
      <c r="H8" s="13"/>
      <c r="I8" s="13">
        <f t="shared" ref="I8:I10" si="3">$I$6*A8</f>
        <v>3.06</v>
      </c>
      <c r="J8" s="13"/>
      <c r="K8" s="13">
        <f>$K$6*A8</f>
        <v>2.4899999999999998</v>
      </c>
      <c r="L8" s="13"/>
      <c r="M8" s="13">
        <f t="shared" ref="M8:M11" si="4">$M$6*A8</f>
        <v>2.52</v>
      </c>
      <c r="N8" s="13"/>
      <c r="O8" s="13">
        <f t="shared" ref="O8:O10" si="5">$O$6*A8</f>
        <v>0.27</v>
      </c>
      <c r="P8" s="13"/>
      <c r="Q8" s="13">
        <f t="shared" ref="Q8:Q10" si="6">$Q$6*A8</f>
        <v>6.57</v>
      </c>
      <c r="R8" s="13"/>
      <c r="S8" s="13">
        <f t="shared" ref="S8:S11" si="7">$S$6*A8</f>
        <v>0.63</v>
      </c>
      <c r="T8" s="13"/>
      <c r="U8" s="13">
        <f t="shared" ref="U8:U10" si="8">$U$6*A8</f>
        <v>0.44999999999999996</v>
      </c>
      <c r="V8" s="13"/>
      <c r="W8" s="13">
        <f t="shared" ref="W8:W10" si="9">$W$6*A8</f>
        <v>0.36</v>
      </c>
      <c r="X8" s="13"/>
      <c r="Y8" s="13">
        <f>$Y$6*A8</f>
        <v>0.99</v>
      </c>
      <c r="Z8" s="13"/>
      <c r="AA8" s="13">
        <f>$AA$6*A8</f>
        <v>8.19</v>
      </c>
      <c r="AB8" s="13"/>
      <c r="AC8" s="13">
        <f>$AC$6*A8</f>
        <v>0.54</v>
      </c>
      <c r="AD8" s="13"/>
      <c r="AE8" s="13">
        <f>$AE$6*A8</f>
        <v>20.009999999999998</v>
      </c>
      <c r="AF8" s="13"/>
      <c r="AG8" s="4">
        <f t="shared" si="0"/>
        <v>78.810000000000016</v>
      </c>
      <c r="AH8" s="12"/>
    </row>
    <row r="9" spans="1:35" x14ac:dyDescent="0.25">
      <c r="A9" s="10">
        <v>4</v>
      </c>
      <c r="B9" s="13"/>
      <c r="C9" s="13">
        <f t="shared" si="1"/>
        <v>13.52</v>
      </c>
      <c r="D9" s="13"/>
      <c r="E9" s="13">
        <f>$E$6*A9</f>
        <v>27.6</v>
      </c>
      <c r="F9" s="13"/>
      <c r="G9" s="13">
        <f t="shared" si="2"/>
        <v>2.52</v>
      </c>
      <c r="H9" s="13"/>
      <c r="I9" s="13">
        <f t="shared" si="3"/>
        <v>4.08</v>
      </c>
      <c r="J9" s="13"/>
      <c r="K9" s="13">
        <f>$K$6*A9</f>
        <v>3.32</v>
      </c>
      <c r="L9" s="13"/>
      <c r="M9" s="13">
        <f t="shared" si="4"/>
        <v>3.36</v>
      </c>
      <c r="N9" s="13"/>
      <c r="O9" s="13">
        <f t="shared" si="5"/>
        <v>0.36</v>
      </c>
      <c r="P9" s="13"/>
      <c r="Q9" s="13">
        <f t="shared" si="6"/>
        <v>8.76</v>
      </c>
      <c r="R9" s="13"/>
      <c r="S9" s="13">
        <f t="shared" si="7"/>
        <v>0.84</v>
      </c>
      <c r="T9" s="13"/>
      <c r="U9" s="13">
        <f t="shared" si="8"/>
        <v>0.6</v>
      </c>
      <c r="V9" s="13"/>
      <c r="W9" s="13">
        <f t="shared" si="9"/>
        <v>0.48</v>
      </c>
      <c r="X9" s="13"/>
      <c r="Y9" s="13">
        <f>$Y$6*A9</f>
        <v>1.32</v>
      </c>
      <c r="Z9" s="13"/>
      <c r="AA9" s="13">
        <f>$AA$6*A9</f>
        <v>10.92</v>
      </c>
      <c r="AB9" s="13"/>
      <c r="AC9" s="13">
        <f>$AC$6*A9</f>
        <v>0.72</v>
      </c>
      <c r="AD9" s="13"/>
      <c r="AE9" s="13">
        <f>$AE$6*A9</f>
        <v>26.68</v>
      </c>
      <c r="AF9" s="13"/>
      <c r="AG9" s="4">
        <f t="shared" si="0"/>
        <v>105.07999999999998</v>
      </c>
      <c r="AH9" s="12"/>
    </row>
    <row r="10" spans="1:35" x14ac:dyDescent="0.25">
      <c r="A10" s="10">
        <v>5</v>
      </c>
      <c r="B10" s="13"/>
      <c r="C10" s="14">
        <f t="shared" si="1"/>
        <v>16.899999999999999</v>
      </c>
      <c r="D10" s="13"/>
      <c r="E10" s="13">
        <f>$E$6*A10</f>
        <v>34.5</v>
      </c>
      <c r="F10" s="13"/>
      <c r="G10" s="13">
        <f t="shared" si="2"/>
        <v>3.15</v>
      </c>
      <c r="H10" s="13"/>
      <c r="I10" s="13">
        <f t="shared" si="3"/>
        <v>5.0999999999999996</v>
      </c>
      <c r="J10" s="13"/>
      <c r="K10" s="13">
        <f>$K$6*A10</f>
        <v>4.1499999999999995</v>
      </c>
      <c r="L10" s="13"/>
      <c r="M10" s="13">
        <f t="shared" si="4"/>
        <v>4.2</v>
      </c>
      <c r="N10" s="13"/>
      <c r="O10" s="13">
        <f t="shared" si="5"/>
        <v>0.44999999999999996</v>
      </c>
      <c r="P10" s="13"/>
      <c r="Q10" s="13">
        <f t="shared" si="6"/>
        <v>10.95</v>
      </c>
      <c r="R10" s="13"/>
      <c r="S10" s="13">
        <f t="shared" si="7"/>
        <v>1.05</v>
      </c>
      <c r="T10" s="13"/>
      <c r="U10" s="13">
        <f t="shared" si="8"/>
        <v>0.75</v>
      </c>
      <c r="V10" s="13"/>
      <c r="W10" s="13">
        <f t="shared" si="9"/>
        <v>0.6</v>
      </c>
      <c r="X10" s="13"/>
      <c r="Y10" s="13">
        <f>$Y$6*A10</f>
        <v>1.6500000000000001</v>
      </c>
      <c r="Z10" s="13"/>
      <c r="AA10" s="13">
        <f>$AA$6*A10</f>
        <v>13.65</v>
      </c>
      <c r="AB10" s="13"/>
      <c r="AC10" s="14">
        <f>$AC$6*A10</f>
        <v>0.89999999999999991</v>
      </c>
      <c r="AD10" s="13"/>
      <c r="AE10" s="13">
        <f>$AE$6*A10</f>
        <v>33.35</v>
      </c>
      <c r="AF10" s="13"/>
      <c r="AG10" s="4">
        <f t="shared" si="0"/>
        <v>131.35000000000002</v>
      </c>
      <c r="AH10" s="12"/>
    </row>
    <row r="11" spans="1:35" x14ac:dyDescent="0.25">
      <c r="A11" s="10">
        <v>6</v>
      </c>
      <c r="B11" s="13"/>
      <c r="C11" s="13">
        <f>C10</f>
        <v>16.899999999999999</v>
      </c>
      <c r="D11" s="13"/>
      <c r="E11" s="14">
        <f>$E$6*A11</f>
        <v>41.400000000000006</v>
      </c>
      <c r="F11" s="13"/>
      <c r="G11" s="14">
        <f>$G$6*A11</f>
        <v>3.7800000000000002</v>
      </c>
      <c r="H11" s="13"/>
      <c r="I11" s="14">
        <f>$I$6*A11</f>
        <v>6.12</v>
      </c>
      <c r="J11" s="13"/>
      <c r="K11" s="14">
        <f>$K$6*A11</f>
        <v>4.9799999999999995</v>
      </c>
      <c r="L11" s="13"/>
      <c r="M11" s="14">
        <f t="shared" si="4"/>
        <v>5.04</v>
      </c>
      <c r="N11" s="13"/>
      <c r="O11" s="14">
        <f>$O$6*A11</f>
        <v>0.54</v>
      </c>
      <c r="P11" s="13"/>
      <c r="Q11" s="14">
        <f>$Q$6*A11</f>
        <v>13.14</v>
      </c>
      <c r="R11" s="13"/>
      <c r="S11" s="14">
        <f t="shared" si="7"/>
        <v>1.26</v>
      </c>
      <c r="T11" s="13"/>
      <c r="U11" s="14">
        <f>$U$6*A11</f>
        <v>0.89999999999999991</v>
      </c>
      <c r="V11" s="13"/>
      <c r="W11" s="14">
        <f>$W$6*A11</f>
        <v>0.72</v>
      </c>
      <c r="X11" s="13"/>
      <c r="Y11" s="14">
        <f>$Y$6*A11</f>
        <v>1.98</v>
      </c>
      <c r="Z11" s="13"/>
      <c r="AA11" s="14">
        <f>$AA$6*A11</f>
        <v>16.38</v>
      </c>
      <c r="AB11" s="13"/>
      <c r="AC11" s="13">
        <f>AC10</f>
        <v>0.89999999999999991</v>
      </c>
      <c r="AD11" s="13"/>
      <c r="AE11" s="14">
        <f>$AE$6*A11</f>
        <v>40.019999999999996</v>
      </c>
      <c r="AF11" s="13"/>
      <c r="AG11" s="4">
        <f t="shared" si="0"/>
        <v>154.06000000000003</v>
      </c>
      <c r="AH11" s="12"/>
    </row>
    <row r="12" spans="1:35" x14ac:dyDescent="0.25">
      <c r="A12" s="10">
        <v>7</v>
      </c>
      <c r="B12" s="13"/>
      <c r="C12" s="13">
        <f t="shared" ref="C12:C17" si="10">C11</f>
        <v>16.899999999999999</v>
      </c>
      <c r="D12" s="13"/>
      <c r="E12" s="13">
        <f t="shared" ref="E12:E17" si="11">$E$11</f>
        <v>41.400000000000006</v>
      </c>
      <c r="F12" s="13"/>
      <c r="G12" s="13">
        <f>$G$11</f>
        <v>3.7800000000000002</v>
      </c>
      <c r="H12" s="13"/>
      <c r="I12" s="13">
        <f>$I$11</f>
        <v>6.12</v>
      </c>
      <c r="J12" s="13"/>
      <c r="K12" s="13">
        <f>$K$11</f>
        <v>4.9799999999999995</v>
      </c>
      <c r="L12" s="13"/>
      <c r="M12" s="15">
        <f>M11</f>
        <v>5.04</v>
      </c>
      <c r="N12" s="13"/>
      <c r="O12" s="15">
        <f>O11</f>
        <v>0.54</v>
      </c>
      <c r="P12" s="13"/>
      <c r="Q12" s="15">
        <f>Q11</f>
        <v>13.14</v>
      </c>
      <c r="R12" s="13"/>
      <c r="S12" s="15">
        <f>S11</f>
        <v>1.26</v>
      </c>
      <c r="T12" s="13"/>
      <c r="U12" s="15">
        <f>U11</f>
        <v>0.89999999999999991</v>
      </c>
      <c r="V12" s="13"/>
      <c r="W12" s="15">
        <f>W11</f>
        <v>0.72</v>
      </c>
      <c r="X12" s="13"/>
      <c r="Y12" s="13">
        <f>Y11</f>
        <v>1.98</v>
      </c>
      <c r="Z12" s="13"/>
      <c r="AA12" s="15">
        <f>+AA11</f>
        <v>16.38</v>
      </c>
      <c r="AB12" s="13"/>
      <c r="AC12" s="13">
        <f t="shared" ref="AC12:AC17" si="12">AC11</f>
        <v>0.89999999999999991</v>
      </c>
      <c r="AD12" s="13"/>
      <c r="AE12" s="13">
        <f t="shared" ref="AE12:AE17" si="13">$AE$6*$A$11</f>
        <v>40.019999999999996</v>
      </c>
      <c r="AF12" s="13"/>
      <c r="AG12" s="4">
        <f t="shared" si="0"/>
        <v>154.06000000000003</v>
      </c>
      <c r="AH12" s="12"/>
    </row>
    <row r="13" spans="1:35" x14ac:dyDescent="0.25">
      <c r="A13" s="10">
        <v>8</v>
      </c>
      <c r="B13" s="13"/>
      <c r="C13" s="13">
        <f t="shared" si="10"/>
        <v>16.899999999999999</v>
      </c>
      <c r="D13" s="13"/>
      <c r="E13" s="13">
        <f t="shared" si="11"/>
        <v>41.400000000000006</v>
      </c>
      <c r="F13" s="13"/>
      <c r="G13" s="13">
        <f t="shared" ref="G13:G17" si="14">$G$11</f>
        <v>3.7800000000000002</v>
      </c>
      <c r="H13" s="13"/>
      <c r="I13" s="13">
        <f t="shared" ref="I13:I17" si="15">$I$11</f>
        <v>6.12</v>
      </c>
      <c r="J13" s="13"/>
      <c r="K13" s="13">
        <f t="shared" ref="K13:K17" si="16">$K$11</f>
        <v>4.9799999999999995</v>
      </c>
      <c r="L13" s="13"/>
      <c r="M13" s="13">
        <f>M12</f>
        <v>5.04</v>
      </c>
      <c r="N13" s="13"/>
      <c r="O13" s="13">
        <f>O12</f>
        <v>0.54</v>
      </c>
      <c r="P13" s="13"/>
      <c r="Q13" s="13">
        <f>Q12</f>
        <v>13.14</v>
      </c>
      <c r="R13" s="13"/>
      <c r="S13" s="13">
        <f>S12</f>
        <v>1.26</v>
      </c>
      <c r="T13" s="13"/>
      <c r="U13" s="13">
        <f>U12</f>
        <v>0.89999999999999991</v>
      </c>
      <c r="V13" s="13"/>
      <c r="W13" s="13">
        <f>W12</f>
        <v>0.72</v>
      </c>
      <c r="X13" s="13"/>
      <c r="Y13" s="13">
        <f t="shared" ref="Y13:Y17" si="17">Y12</f>
        <v>1.98</v>
      </c>
      <c r="Z13" s="13"/>
      <c r="AA13" s="13">
        <f t="shared" ref="AA13:AA17" si="18">+AA12</f>
        <v>16.38</v>
      </c>
      <c r="AB13" s="13"/>
      <c r="AC13" s="13">
        <f t="shared" si="12"/>
        <v>0.89999999999999991</v>
      </c>
      <c r="AD13" s="13"/>
      <c r="AE13" s="13">
        <f t="shared" si="13"/>
        <v>40.019999999999996</v>
      </c>
      <c r="AF13" s="13"/>
      <c r="AG13" s="4">
        <f t="shared" si="0"/>
        <v>154.06000000000003</v>
      </c>
      <c r="AH13" s="12"/>
    </row>
    <row r="14" spans="1:35" x14ac:dyDescent="0.25">
      <c r="A14" s="10">
        <v>9</v>
      </c>
      <c r="B14" s="13"/>
      <c r="C14" s="13">
        <f t="shared" si="10"/>
        <v>16.899999999999999</v>
      </c>
      <c r="D14" s="13"/>
      <c r="E14" s="13">
        <f t="shared" si="11"/>
        <v>41.400000000000006</v>
      </c>
      <c r="F14" s="13"/>
      <c r="G14" s="13">
        <f t="shared" si="14"/>
        <v>3.7800000000000002</v>
      </c>
      <c r="H14" s="13"/>
      <c r="I14" s="13">
        <f t="shared" si="15"/>
        <v>6.12</v>
      </c>
      <c r="J14" s="13"/>
      <c r="K14" s="13">
        <f t="shared" si="16"/>
        <v>4.9799999999999995</v>
      </c>
      <c r="L14" s="13"/>
      <c r="M14" s="13">
        <f t="shared" ref="M14:O17" si="19">M13</f>
        <v>5.04</v>
      </c>
      <c r="N14" s="13"/>
      <c r="O14" s="13">
        <f t="shared" si="19"/>
        <v>0.54</v>
      </c>
      <c r="P14" s="13"/>
      <c r="Q14" s="13">
        <f t="shared" ref="Q14:S17" si="20">Q13</f>
        <v>13.14</v>
      </c>
      <c r="R14" s="13"/>
      <c r="S14" s="13">
        <f t="shared" si="20"/>
        <v>1.26</v>
      </c>
      <c r="T14" s="13"/>
      <c r="U14" s="13">
        <f t="shared" ref="U14:U17" si="21">U13</f>
        <v>0.89999999999999991</v>
      </c>
      <c r="V14" s="13"/>
      <c r="W14" s="13">
        <f t="shared" ref="W14:W17" si="22">W13</f>
        <v>0.72</v>
      </c>
      <c r="X14" s="13"/>
      <c r="Y14" s="13">
        <f t="shared" si="17"/>
        <v>1.98</v>
      </c>
      <c r="Z14" s="13"/>
      <c r="AA14" s="13">
        <f t="shared" si="18"/>
        <v>16.38</v>
      </c>
      <c r="AB14" s="13"/>
      <c r="AC14" s="13">
        <f t="shared" si="12"/>
        <v>0.89999999999999991</v>
      </c>
      <c r="AD14" s="13"/>
      <c r="AE14" s="13">
        <f t="shared" si="13"/>
        <v>40.019999999999996</v>
      </c>
      <c r="AF14" s="13"/>
      <c r="AG14" s="4">
        <f t="shared" si="0"/>
        <v>154.06000000000003</v>
      </c>
      <c r="AH14" s="12"/>
    </row>
    <row r="15" spans="1:35" x14ac:dyDescent="0.25">
      <c r="A15" s="10">
        <v>10</v>
      </c>
      <c r="B15" s="13"/>
      <c r="C15" s="13">
        <f t="shared" si="10"/>
        <v>16.899999999999999</v>
      </c>
      <c r="D15" s="13"/>
      <c r="E15" s="13">
        <f t="shared" si="11"/>
        <v>41.400000000000006</v>
      </c>
      <c r="F15" s="13"/>
      <c r="G15" s="13">
        <f t="shared" si="14"/>
        <v>3.7800000000000002</v>
      </c>
      <c r="H15" s="13"/>
      <c r="I15" s="13">
        <f t="shared" si="15"/>
        <v>6.12</v>
      </c>
      <c r="J15" s="13"/>
      <c r="K15" s="13">
        <f t="shared" si="16"/>
        <v>4.9799999999999995</v>
      </c>
      <c r="L15" s="13"/>
      <c r="M15" s="13">
        <f t="shared" si="19"/>
        <v>5.04</v>
      </c>
      <c r="N15" s="13"/>
      <c r="O15" s="13">
        <f t="shared" si="19"/>
        <v>0.54</v>
      </c>
      <c r="P15" s="13"/>
      <c r="Q15" s="13">
        <f t="shared" si="20"/>
        <v>13.14</v>
      </c>
      <c r="R15" s="13"/>
      <c r="S15" s="13">
        <f t="shared" si="20"/>
        <v>1.26</v>
      </c>
      <c r="T15" s="13"/>
      <c r="U15" s="13">
        <f t="shared" si="21"/>
        <v>0.89999999999999991</v>
      </c>
      <c r="V15" s="13"/>
      <c r="W15" s="13">
        <f t="shared" si="22"/>
        <v>0.72</v>
      </c>
      <c r="X15" s="13"/>
      <c r="Y15" s="13">
        <f t="shared" si="17"/>
        <v>1.98</v>
      </c>
      <c r="Z15" s="13"/>
      <c r="AA15" s="13">
        <f t="shared" si="18"/>
        <v>16.38</v>
      </c>
      <c r="AB15" s="13"/>
      <c r="AC15" s="13">
        <f t="shared" si="12"/>
        <v>0.89999999999999991</v>
      </c>
      <c r="AD15" s="13"/>
      <c r="AE15" s="13">
        <f t="shared" si="13"/>
        <v>40.019999999999996</v>
      </c>
      <c r="AF15" s="13"/>
      <c r="AG15" s="4">
        <f t="shared" si="0"/>
        <v>154.06000000000003</v>
      </c>
      <c r="AH15" s="12"/>
    </row>
    <row r="16" spans="1:35" x14ac:dyDescent="0.25">
      <c r="A16" s="10">
        <v>11</v>
      </c>
      <c r="B16" s="13"/>
      <c r="C16" s="13">
        <f t="shared" si="10"/>
        <v>16.899999999999999</v>
      </c>
      <c r="D16" s="13"/>
      <c r="E16" s="13">
        <f t="shared" si="11"/>
        <v>41.400000000000006</v>
      </c>
      <c r="F16" s="13"/>
      <c r="G16" s="13">
        <f t="shared" si="14"/>
        <v>3.7800000000000002</v>
      </c>
      <c r="H16" s="13"/>
      <c r="I16" s="13">
        <f t="shared" si="15"/>
        <v>6.12</v>
      </c>
      <c r="J16" s="13"/>
      <c r="K16" s="13">
        <f t="shared" si="16"/>
        <v>4.9799999999999995</v>
      </c>
      <c r="L16" s="13"/>
      <c r="M16" s="13">
        <f t="shared" si="19"/>
        <v>5.04</v>
      </c>
      <c r="N16" s="13"/>
      <c r="O16" s="13">
        <f t="shared" si="19"/>
        <v>0.54</v>
      </c>
      <c r="P16" s="13"/>
      <c r="Q16" s="13">
        <f t="shared" si="20"/>
        <v>13.14</v>
      </c>
      <c r="R16" s="13"/>
      <c r="S16" s="13">
        <f t="shared" si="20"/>
        <v>1.26</v>
      </c>
      <c r="T16" s="13"/>
      <c r="U16" s="13">
        <f t="shared" si="21"/>
        <v>0.89999999999999991</v>
      </c>
      <c r="V16" s="13"/>
      <c r="W16" s="13">
        <f t="shared" si="22"/>
        <v>0.72</v>
      </c>
      <c r="X16" s="13"/>
      <c r="Y16" s="13">
        <f t="shared" si="17"/>
        <v>1.98</v>
      </c>
      <c r="Z16" s="13"/>
      <c r="AA16" s="13">
        <f t="shared" si="18"/>
        <v>16.38</v>
      </c>
      <c r="AB16" s="13"/>
      <c r="AC16" s="13">
        <f t="shared" si="12"/>
        <v>0.89999999999999991</v>
      </c>
      <c r="AD16" s="13"/>
      <c r="AE16" s="13">
        <f t="shared" si="13"/>
        <v>40.019999999999996</v>
      </c>
      <c r="AF16" s="13"/>
      <c r="AG16" s="4">
        <f t="shared" si="0"/>
        <v>154.06000000000003</v>
      </c>
      <c r="AH16" s="12"/>
      <c r="AI16" s="16"/>
    </row>
    <row r="17" spans="1:35" x14ac:dyDescent="0.25">
      <c r="A17" s="10">
        <v>12</v>
      </c>
      <c r="B17" s="13"/>
      <c r="C17" s="13">
        <f t="shared" si="10"/>
        <v>16.899999999999999</v>
      </c>
      <c r="D17" s="13"/>
      <c r="E17" s="13">
        <f t="shared" si="11"/>
        <v>41.400000000000006</v>
      </c>
      <c r="F17" s="13"/>
      <c r="G17" s="13">
        <f t="shared" si="14"/>
        <v>3.7800000000000002</v>
      </c>
      <c r="H17" s="13"/>
      <c r="I17" s="13">
        <f t="shared" si="15"/>
        <v>6.12</v>
      </c>
      <c r="J17" s="13"/>
      <c r="K17" s="13">
        <f t="shared" si="16"/>
        <v>4.9799999999999995</v>
      </c>
      <c r="L17" s="13"/>
      <c r="M17" s="13">
        <f t="shared" si="19"/>
        <v>5.04</v>
      </c>
      <c r="N17" s="13"/>
      <c r="O17" s="13">
        <f t="shared" si="19"/>
        <v>0.54</v>
      </c>
      <c r="P17" s="13"/>
      <c r="Q17" s="13">
        <f t="shared" si="20"/>
        <v>13.14</v>
      </c>
      <c r="R17" s="13"/>
      <c r="S17" s="13">
        <f t="shared" si="20"/>
        <v>1.26</v>
      </c>
      <c r="T17" s="13"/>
      <c r="U17" s="13">
        <f t="shared" si="21"/>
        <v>0.89999999999999991</v>
      </c>
      <c r="V17" s="13"/>
      <c r="W17" s="13">
        <f t="shared" si="22"/>
        <v>0.72</v>
      </c>
      <c r="X17" s="13"/>
      <c r="Y17" s="13">
        <f t="shared" si="17"/>
        <v>1.98</v>
      </c>
      <c r="Z17" s="13"/>
      <c r="AA17" s="13">
        <f t="shared" si="18"/>
        <v>16.38</v>
      </c>
      <c r="AB17" s="13"/>
      <c r="AC17" s="13">
        <f t="shared" si="12"/>
        <v>0.89999999999999991</v>
      </c>
      <c r="AD17" s="13"/>
      <c r="AE17" s="13">
        <f t="shared" si="13"/>
        <v>40.019999999999996</v>
      </c>
      <c r="AF17" s="13"/>
      <c r="AG17" s="4">
        <f t="shared" si="0"/>
        <v>154.06000000000003</v>
      </c>
      <c r="AH17" s="12"/>
      <c r="AI17" s="16"/>
    </row>
    <row r="18" spans="1:35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5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5" x14ac:dyDescent="0.25">
      <c r="A20" s="22" t="s">
        <v>35</v>
      </c>
      <c r="B20" s="6"/>
      <c r="C20" s="6" t="s">
        <v>3</v>
      </c>
      <c r="D20" s="6"/>
      <c r="E20" s="6" t="s">
        <v>4</v>
      </c>
      <c r="F20" s="6"/>
      <c r="G20" s="6" t="s">
        <v>5</v>
      </c>
      <c r="H20" s="6"/>
      <c r="I20" s="6" t="s">
        <v>6</v>
      </c>
      <c r="J20" s="6"/>
      <c r="K20" s="6" t="s">
        <v>7</v>
      </c>
      <c r="L20" s="6"/>
      <c r="M20" s="6" t="s">
        <v>8</v>
      </c>
      <c r="N20" s="6"/>
      <c r="O20" s="6" t="s">
        <v>9</v>
      </c>
      <c r="P20" s="6"/>
      <c r="Q20" s="6" t="s">
        <v>10</v>
      </c>
      <c r="R20" s="6"/>
      <c r="S20" s="6" t="s">
        <v>11</v>
      </c>
      <c r="T20" s="6"/>
      <c r="U20" s="6" t="s">
        <v>12</v>
      </c>
      <c r="V20" s="6"/>
      <c r="W20" s="6" t="s">
        <v>13</v>
      </c>
      <c r="X20" s="6"/>
      <c r="Y20" s="6" t="s">
        <v>14</v>
      </c>
      <c r="Z20" s="6"/>
      <c r="AA20" s="6" t="s">
        <v>15</v>
      </c>
      <c r="AB20" s="6"/>
      <c r="AC20" s="6" t="s">
        <v>16</v>
      </c>
      <c r="AD20" s="6"/>
      <c r="AE20" s="9"/>
      <c r="AF20" s="6"/>
      <c r="AI20" s="16"/>
    </row>
    <row r="21" spans="1:35" x14ac:dyDescent="0.25">
      <c r="A21" s="7" t="s">
        <v>18</v>
      </c>
      <c r="B21" s="8"/>
      <c r="C21" s="8" t="s">
        <v>19</v>
      </c>
      <c r="D21" s="8"/>
      <c r="E21" s="8" t="s">
        <v>20</v>
      </c>
      <c r="F21" s="8"/>
      <c r="G21" s="8" t="s">
        <v>21</v>
      </c>
      <c r="H21" s="8"/>
      <c r="I21" s="8" t="s">
        <v>22</v>
      </c>
      <c r="J21" s="8"/>
      <c r="K21" s="8" t="s">
        <v>23</v>
      </c>
      <c r="L21" s="8"/>
      <c r="M21" s="8" t="s">
        <v>24</v>
      </c>
      <c r="N21" s="8"/>
      <c r="O21" s="8" t="s">
        <v>25</v>
      </c>
      <c r="P21" s="8"/>
      <c r="Q21" s="8" t="s">
        <v>26</v>
      </c>
      <c r="R21" s="8"/>
      <c r="S21" s="9" t="s">
        <v>27</v>
      </c>
      <c r="T21" s="8"/>
      <c r="U21" s="8" t="s">
        <v>28</v>
      </c>
      <c r="V21" s="8"/>
      <c r="W21" s="9" t="s">
        <v>29</v>
      </c>
      <c r="X21" s="8"/>
      <c r="Y21" s="9" t="s">
        <v>30</v>
      </c>
      <c r="Z21" s="8"/>
      <c r="AA21" s="9" t="s">
        <v>31</v>
      </c>
      <c r="AB21" s="8"/>
      <c r="AC21" s="9" t="s">
        <v>32</v>
      </c>
      <c r="AD21" s="8"/>
      <c r="AE21" s="9" t="s">
        <v>34</v>
      </c>
      <c r="AF21" s="8"/>
      <c r="AI21" s="16"/>
    </row>
    <row r="22" spans="1:35" x14ac:dyDescent="0.25">
      <c r="A22" s="10">
        <v>1</v>
      </c>
      <c r="B22" s="13"/>
      <c r="C22" s="13">
        <f>C6</f>
        <v>3.38</v>
      </c>
      <c r="D22" s="13"/>
      <c r="E22" s="13">
        <f>E6</f>
        <v>6.9</v>
      </c>
      <c r="F22" s="13"/>
      <c r="G22" s="13">
        <f>G6</f>
        <v>0.63</v>
      </c>
      <c r="H22" s="13"/>
      <c r="I22" s="13">
        <f>I6</f>
        <v>1.02</v>
      </c>
      <c r="J22" s="13"/>
      <c r="K22" s="13">
        <f>K6</f>
        <v>0.83</v>
      </c>
      <c r="L22" s="13"/>
      <c r="M22" s="13">
        <f>M6</f>
        <v>0.84</v>
      </c>
      <c r="N22" s="13"/>
      <c r="O22" s="13">
        <f>O6</f>
        <v>0.09</v>
      </c>
      <c r="P22" s="13"/>
      <c r="Q22" s="13">
        <f>Q6</f>
        <v>2.19</v>
      </c>
      <c r="R22" s="13"/>
      <c r="S22" s="13">
        <f>S6</f>
        <v>0.21</v>
      </c>
      <c r="T22" s="13"/>
      <c r="U22" s="13">
        <f>U6</f>
        <v>0.15</v>
      </c>
      <c r="V22" s="13"/>
      <c r="W22" s="13">
        <f>W6</f>
        <v>0.12</v>
      </c>
      <c r="X22" s="13"/>
      <c r="Y22" s="13">
        <f>Y6</f>
        <v>0.33</v>
      </c>
      <c r="Z22" s="13"/>
      <c r="AA22" s="13">
        <f t="shared" ref="AA22:AA27" si="23">AA6</f>
        <v>2.73</v>
      </c>
      <c r="AB22" s="13"/>
      <c r="AC22" s="13">
        <f>AC6</f>
        <v>0.18</v>
      </c>
      <c r="AD22" s="13"/>
      <c r="AE22" s="4">
        <f t="shared" ref="AE22:AE33" si="24">SUM(C22:AC22)</f>
        <v>19.599999999999998</v>
      </c>
      <c r="AF22" s="13"/>
    </row>
    <row r="23" spans="1:35" x14ac:dyDescent="0.25">
      <c r="A23" s="10">
        <v>2</v>
      </c>
      <c r="B23" s="13"/>
      <c r="C23" s="13">
        <f>$C$22*A23</f>
        <v>6.76</v>
      </c>
      <c r="D23" s="13"/>
      <c r="E23" s="13">
        <f>$E$22*A23</f>
        <v>13.8</v>
      </c>
      <c r="F23" s="13"/>
      <c r="G23" s="13">
        <f>$G$22*A23</f>
        <v>1.26</v>
      </c>
      <c r="H23" s="13"/>
      <c r="I23" s="13">
        <f>$I$22*A23</f>
        <v>2.04</v>
      </c>
      <c r="J23" s="13"/>
      <c r="K23" s="13">
        <f>$K$22*A23</f>
        <v>1.66</v>
      </c>
      <c r="L23" s="13"/>
      <c r="M23" s="13">
        <f>$M$22*A23</f>
        <v>1.68</v>
      </c>
      <c r="N23" s="13"/>
      <c r="O23" s="13">
        <f>$O$22*A23</f>
        <v>0.18</v>
      </c>
      <c r="P23" s="13"/>
      <c r="Q23" s="13">
        <f>$Q$22*A23</f>
        <v>4.38</v>
      </c>
      <c r="R23" s="13"/>
      <c r="S23" s="13">
        <f>$S$22*A23</f>
        <v>0.42</v>
      </c>
      <c r="T23" s="13"/>
      <c r="U23" s="13">
        <f>$O$22*A23</f>
        <v>0.18</v>
      </c>
      <c r="V23" s="13"/>
      <c r="W23" s="13">
        <f>$W$22*A23</f>
        <v>0.24</v>
      </c>
      <c r="X23" s="13"/>
      <c r="Y23" s="13">
        <f>$Y$22*A23</f>
        <v>0.66</v>
      </c>
      <c r="Z23" s="13"/>
      <c r="AA23" s="13">
        <f t="shared" si="23"/>
        <v>5.46</v>
      </c>
      <c r="AB23" s="13"/>
      <c r="AC23" s="13">
        <f>$AC$6*A23</f>
        <v>0.36</v>
      </c>
      <c r="AD23" s="13"/>
      <c r="AE23" s="4">
        <f t="shared" si="24"/>
        <v>39.08</v>
      </c>
      <c r="AF23" s="13"/>
      <c r="AI23" s="23"/>
    </row>
    <row r="24" spans="1:35" x14ac:dyDescent="0.25">
      <c r="A24" s="10">
        <v>3</v>
      </c>
      <c r="B24" s="13"/>
      <c r="C24" s="13">
        <f t="shared" ref="C24:C26" si="25">$C$22*A24</f>
        <v>10.14</v>
      </c>
      <c r="D24" s="13"/>
      <c r="E24" s="13">
        <f t="shared" ref="E24:E27" si="26">$E$22*A24</f>
        <v>20.700000000000003</v>
      </c>
      <c r="F24" s="13"/>
      <c r="G24" s="13">
        <f t="shared" ref="G24:G26" si="27">$G$22*A24</f>
        <v>1.8900000000000001</v>
      </c>
      <c r="H24" s="13"/>
      <c r="I24" s="13">
        <f t="shared" ref="I24:I26" si="28">$I$22*A24</f>
        <v>3.06</v>
      </c>
      <c r="J24" s="13"/>
      <c r="K24" s="13">
        <f>$K$22*A24</f>
        <v>2.4899999999999998</v>
      </c>
      <c r="L24" s="13"/>
      <c r="M24" s="13">
        <f t="shared" ref="M24:M27" si="29">$M$22*A24</f>
        <v>2.52</v>
      </c>
      <c r="N24" s="13"/>
      <c r="O24" s="13">
        <f t="shared" ref="O24:O26" si="30">$O$22*A24</f>
        <v>0.27</v>
      </c>
      <c r="P24" s="13"/>
      <c r="Q24" s="13">
        <f t="shared" ref="Q24:Q26" si="31">$Q$22*A24</f>
        <v>6.57</v>
      </c>
      <c r="R24" s="13"/>
      <c r="S24" s="13">
        <f t="shared" ref="S24:S27" si="32">$S$22*A24</f>
        <v>0.63</v>
      </c>
      <c r="T24" s="13"/>
      <c r="U24" s="13">
        <f t="shared" ref="U24:U26" si="33">$O$22*A24</f>
        <v>0.27</v>
      </c>
      <c r="V24" s="13"/>
      <c r="W24" s="13">
        <f t="shared" ref="W24:W26" si="34">$W$22*A24</f>
        <v>0.36</v>
      </c>
      <c r="X24" s="13"/>
      <c r="Y24" s="13">
        <f>$Y$22*A24</f>
        <v>0.99</v>
      </c>
      <c r="Z24" s="13"/>
      <c r="AA24" s="13">
        <f t="shared" si="23"/>
        <v>8.19</v>
      </c>
      <c r="AB24" s="13"/>
      <c r="AC24" s="13">
        <f>$AC$6*A24</f>
        <v>0.54</v>
      </c>
      <c r="AD24" s="13"/>
      <c r="AE24" s="4">
        <f t="shared" si="24"/>
        <v>58.620000000000019</v>
      </c>
      <c r="AF24" s="13"/>
    </row>
    <row r="25" spans="1:35" x14ac:dyDescent="0.25">
      <c r="A25" s="10">
        <v>4</v>
      </c>
      <c r="B25" s="13"/>
      <c r="C25" s="13">
        <f t="shared" si="25"/>
        <v>13.52</v>
      </c>
      <c r="D25" s="13"/>
      <c r="E25" s="13">
        <f t="shared" si="26"/>
        <v>27.6</v>
      </c>
      <c r="F25" s="13"/>
      <c r="G25" s="13">
        <f t="shared" si="27"/>
        <v>2.52</v>
      </c>
      <c r="H25" s="13"/>
      <c r="I25" s="13">
        <f t="shared" si="28"/>
        <v>4.08</v>
      </c>
      <c r="J25" s="13"/>
      <c r="K25" s="13">
        <f>$K$22*A25</f>
        <v>3.32</v>
      </c>
      <c r="L25" s="13"/>
      <c r="M25" s="13">
        <f t="shared" si="29"/>
        <v>3.36</v>
      </c>
      <c r="N25" s="13"/>
      <c r="O25" s="13">
        <f t="shared" si="30"/>
        <v>0.36</v>
      </c>
      <c r="P25" s="13"/>
      <c r="Q25" s="13">
        <f t="shared" si="31"/>
        <v>8.76</v>
      </c>
      <c r="R25" s="13"/>
      <c r="S25" s="13">
        <f t="shared" si="32"/>
        <v>0.84</v>
      </c>
      <c r="T25" s="13"/>
      <c r="U25" s="13">
        <f t="shared" si="33"/>
        <v>0.36</v>
      </c>
      <c r="V25" s="13"/>
      <c r="W25" s="13">
        <f t="shared" si="34"/>
        <v>0.48</v>
      </c>
      <c r="X25" s="13"/>
      <c r="Y25" s="13">
        <f>$Y$22*A25</f>
        <v>1.32</v>
      </c>
      <c r="Z25" s="13"/>
      <c r="AA25" s="13">
        <f t="shared" si="23"/>
        <v>10.92</v>
      </c>
      <c r="AB25" s="13"/>
      <c r="AC25" s="13">
        <f>$AC$6*A25</f>
        <v>0.72</v>
      </c>
      <c r="AD25" s="13"/>
      <c r="AE25" s="4">
        <f t="shared" si="24"/>
        <v>78.16</v>
      </c>
      <c r="AF25" s="13"/>
    </row>
    <row r="26" spans="1:35" x14ac:dyDescent="0.25">
      <c r="A26" s="10">
        <v>5</v>
      </c>
      <c r="B26" s="13"/>
      <c r="C26" s="14">
        <f t="shared" si="25"/>
        <v>16.899999999999999</v>
      </c>
      <c r="D26" s="13"/>
      <c r="E26" s="13">
        <f t="shared" si="26"/>
        <v>34.5</v>
      </c>
      <c r="F26" s="13"/>
      <c r="G26" s="13">
        <f t="shared" si="27"/>
        <v>3.15</v>
      </c>
      <c r="H26" s="13"/>
      <c r="I26" s="13">
        <f t="shared" si="28"/>
        <v>5.0999999999999996</v>
      </c>
      <c r="J26" s="13"/>
      <c r="K26" s="13">
        <f>$K$22*A26</f>
        <v>4.1499999999999995</v>
      </c>
      <c r="L26" s="13"/>
      <c r="M26" s="13">
        <f t="shared" si="29"/>
        <v>4.2</v>
      </c>
      <c r="N26" s="13"/>
      <c r="O26" s="13">
        <f t="shared" si="30"/>
        <v>0.44999999999999996</v>
      </c>
      <c r="P26" s="13"/>
      <c r="Q26" s="13">
        <f t="shared" si="31"/>
        <v>10.95</v>
      </c>
      <c r="R26" s="13"/>
      <c r="S26" s="13">
        <f t="shared" si="32"/>
        <v>1.05</v>
      </c>
      <c r="T26" s="13"/>
      <c r="U26" s="13">
        <f t="shared" si="33"/>
        <v>0.44999999999999996</v>
      </c>
      <c r="V26" s="13"/>
      <c r="W26" s="13">
        <f t="shared" si="34"/>
        <v>0.6</v>
      </c>
      <c r="X26" s="13"/>
      <c r="Y26" s="13">
        <f>$Y$22*A26</f>
        <v>1.6500000000000001</v>
      </c>
      <c r="Z26" s="13"/>
      <c r="AA26" s="13">
        <f t="shared" si="23"/>
        <v>13.65</v>
      </c>
      <c r="AB26" s="13"/>
      <c r="AC26" s="14">
        <f>$AC$6*A26</f>
        <v>0.89999999999999991</v>
      </c>
      <c r="AD26" s="13"/>
      <c r="AE26" s="4">
        <f t="shared" si="24"/>
        <v>97.700000000000017</v>
      </c>
      <c r="AF26" s="13"/>
    </row>
    <row r="27" spans="1:35" x14ac:dyDescent="0.25">
      <c r="A27" s="10">
        <v>6</v>
      </c>
      <c r="B27" s="13"/>
      <c r="C27" s="13">
        <f>C26</f>
        <v>16.899999999999999</v>
      </c>
      <c r="D27" s="13"/>
      <c r="E27" s="14">
        <f t="shared" si="26"/>
        <v>41.400000000000006</v>
      </c>
      <c r="F27" s="13"/>
      <c r="G27" s="14">
        <f>$G$22*A27</f>
        <v>3.7800000000000002</v>
      </c>
      <c r="H27" s="13"/>
      <c r="I27" s="14">
        <f>$I$22*A27</f>
        <v>6.12</v>
      </c>
      <c r="J27" s="13"/>
      <c r="K27" s="14">
        <f>$K$22*A27</f>
        <v>4.9799999999999995</v>
      </c>
      <c r="L27" s="13"/>
      <c r="M27" s="14">
        <f t="shared" si="29"/>
        <v>5.04</v>
      </c>
      <c r="N27" s="13"/>
      <c r="O27" s="14">
        <f>$O$22*A27</f>
        <v>0.54</v>
      </c>
      <c r="P27" s="13"/>
      <c r="Q27" s="14">
        <f>$Q$22*A27</f>
        <v>13.14</v>
      </c>
      <c r="R27" s="13"/>
      <c r="S27" s="14">
        <f t="shared" si="32"/>
        <v>1.26</v>
      </c>
      <c r="T27" s="13"/>
      <c r="U27" s="14">
        <f>$O$22*A27</f>
        <v>0.54</v>
      </c>
      <c r="V27" s="13"/>
      <c r="W27" s="14">
        <f>$W$22*A27</f>
        <v>0.72</v>
      </c>
      <c r="X27" s="13"/>
      <c r="Y27" s="14">
        <f>$Y$22*A27</f>
        <v>1.98</v>
      </c>
      <c r="Z27" s="13"/>
      <c r="AA27" s="14">
        <f t="shared" si="23"/>
        <v>16.38</v>
      </c>
      <c r="AB27" s="13"/>
      <c r="AC27" s="13">
        <f>AC26</f>
        <v>0.89999999999999991</v>
      </c>
      <c r="AD27" s="13"/>
      <c r="AE27" s="4">
        <f t="shared" si="24"/>
        <v>113.68000000000004</v>
      </c>
      <c r="AF27" s="13"/>
    </row>
    <row r="28" spans="1:35" x14ac:dyDescent="0.25">
      <c r="A28" s="10">
        <v>7</v>
      </c>
      <c r="B28" s="13"/>
      <c r="C28" s="13">
        <f t="shared" ref="C28:C33" si="35">C27</f>
        <v>16.899999999999999</v>
      </c>
      <c r="D28" s="13"/>
      <c r="E28" s="13">
        <f>$E$27</f>
        <v>41.400000000000006</v>
      </c>
      <c r="F28" s="13"/>
      <c r="G28" s="13">
        <f>$G$27</f>
        <v>3.7800000000000002</v>
      </c>
      <c r="H28" s="13"/>
      <c r="I28" s="13">
        <f>$I$27</f>
        <v>6.12</v>
      </c>
      <c r="J28" s="13"/>
      <c r="K28" s="13">
        <f>$K$27</f>
        <v>4.9799999999999995</v>
      </c>
      <c r="L28" s="13"/>
      <c r="M28" s="15">
        <f>M27</f>
        <v>5.04</v>
      </c>
      <c r="N28" s="13"/>
      <c r="O28" s="15">
        <f>O27</f>
        <v>0.54</v>
      </c>
      <c r="P28" s="13"/>
      <c r="Q28" s="15">
        <f>Q27</f>
        <v>13.14</v>
      </c>
      <c r="R28" s="13"/>
      <c r="S28" s="15">
        <f>S27</f>
        <v>1.26</v>
      </c>
      <c r="T28" s="13"/>
      <c r="U28" s="15">
        <f>U27</f>
        <v>0.54</v>
      </c>
      <c r="V28" s="13"/>
      <c r="W28" s="15">
        <f>W27</f>
        <v>0.72</v>
      </c>
      <c r="X28" s="13"/>
      <c r="Y28" s="13">
        <f>Y27</f>
        <v>1.98</v>
      </c>
      <c r="Z28" s="13"/>
      <c r="AA28" s="15">
        <f>AA27</f>
        <v>16.38</v>
      </c>
      <c r="AB28" s="13"/>
      <c r="AC28" s="13">
        <f t="shared" ref="AC28:AC33" si="36">AC27</f>
        <v>0.89999999999999991</v>
      </c>
      <c r="AD28" s="13"/>
      <c r="AE28" s="4">
        <f t="shared" si="24"/>
        <v>113.68000000000004</v>
      </c>
      <c r="AF28" s="13"/>
    </row>
    <row r="29" spans="1:35" x14ac:dyDescent="0.25">
      <c r="A29" s="10">
        <v>8</v>
      </c>
      <c r="B29" s="13"/>
      <c r="C29" s="13">
        <f t="shared" si="35"/>
        <v>16.899999999999999</v>
      </c>
      <c r="D29" s="13"/>
      <c r="E29" s="13">
        <f t="shared" ref="E29:E33" si="37">$E$27</f>
        <v>41.400000000000006</v>
      </c>
      <c r="F29" s="13"/>
      <c r="G29" s="13">
        <f t="shared" ref="G29:G33" si="38">$G$27</f>
        <v>3.7800000000000002</v>
      </c>
      <c r="H29" s="13"/>
      <c r="I29" s="13">
        <f t="shared" ref="I29:I33" si="39">$I$27</f>
        <v>6.12</v>
      </c>
      <c r="J29" s="13"/>
      <c r="K29" s="13">
        <f t="shared" ref="K29:K33" si="40">$K$27</f>
        <v>4.9799999999999995</v>
      </c>
      <c r="L29" s="13"/>
      <c r="M29" s="13">
        <f>M28</f>
        <v>5.04</v>
      </c>
      <c r="N29" s="13"/>
      <c r="O29" s="13">
        <f>O28</f>
        <v>0.54</v>
      </c>
      <c r="P29" s="13"/>
      <c r="Q29" s="13">
        <f>Q28</f>
        <v>13.14</v>
      </c>
      <c r="R29" s="13"/>
      <c r="S29" s="13">
        <f>S28</f>
        <v>1.26</v>
      </c>
      <c r="T29" s="13"/>
      <c r="U29" s="13">
        <f>U28</f>
        <v>0.54</v>
      </c>
      <c r="V29" s="13"/>
      <c r="W29" s="13">
        <f>W28</f>
        <v>0.72</v>
      </c>
      <c r="X29" s="13"/>
      <c r="Y29" s="13">
        <f t="shared" ref="Y29:Y33" si="41">Y28</f>
        <v>1.98</v>
      </c>
      <c r="Z29" s="13"/>
      <c r="AA29" s="13">
        <f t="shared" ref="AA29:AA33" si="42">AA28</f>
        <v>16.38</v>
      </c>
      <c r="AB29" s="13"/>
      <c r="AC29" s="13">
        <f t="shared" si="36"/>
        <v>0.89999999999999991</v>
      </c>
      <c r="AD29" s="13"/>
      <c r="AE29" s="4">
        <f t="shared" si="24"/>
        <v>113.68000000000004</v>
      </c>
      <c r="AF29" s="13"/>
    </row>
    <row r="30" spans="1:35" x14ac:dyDescent="0.25">
      <c r="A30" s="10">
        <v>9</v>
      </c>
      <c r="B30" s="13"/>
      <c r="C30" s="13">
        <f t="shared" si="35"/>
        <v>16.899999999999999</v>
      </c>
      <c r="D30" s="13"/>
      <c r="E30" s="13">
        <f t="shared" si="37"/>
        <v>41.400000000000006</v>
      </c>
      <c r="F30" s="13"/>
      <c r="G30" s="13">
        <f t="shared" si="38"/>
        <v>3.7800000000000002</v>
      </c>
      <c r="H30" s="13"/>
      <c r="I30" s="13">
        <f t="shared" si="39"/>
        <v>6.12</v>
      </c>
      <c r="J30" s="13"/>
      <c r="K30" s="13">
        <f t="shared" si="40"/>
        <v>4.9799999999999995</v>
      </c>
      <c r="L30" s="13"/>
      <c r="M30" s="13">
        <f t="shared" ref="M30:O33" si="43">M29</f>
        <v>5.04</v>
      </c>
      <c r="N30" s="13"/>
      <c r="O30" s="13">
        <f t="shared" si="43"/>
        <v>0.54</v>
      </c>
      <c r="P30" s="13"/>
      <c r="Q30" s="13">
        <f t="shared" ref="Q30:S33" si="44">Q29</f>
        <v>13.14</v>
      </c>
      <c r="R30" s="13"/>
      <c r="S30" s="13">
        <f t="shared" si="44"/>
        <v>1.26</v>
      </c>
      <c r="T30" s="13"/>
      <c r="U30" s="13">
        <f t="shared" ref="U30:U33" si="45">U29</f>
        <v>0.54</v>
      </c>
      <c r="V30" s="13"/>
      <c r="W30" s="13">
        <f t="shared" ref="W30:W33" si="46">W29</f>
        <v>0.72</v>
      </c>
      <c r="X30" s="13"/>
      <c r="Y30" s="13">
        <f t="shared" si="41"/>
        <v>1.98</v>
      </c>
      <c r="Z30" s="13"/>
      <c r="AA30" s="13">
        <f t="shared" si="42"/>
        <v>16.38</v>
      </c>
      <c r="AB30" s="13"/>
      <c r="AC30" s="13">
        <f t="shared" si="36"/>
        <v>0.89999999999999991</v>
      </c>
      <c r="AD30" s="13"/>
      <c r="AE30" s="4">
        <f t="shared" si="24"/>
        <v>113.68000000000004</v>
      </c>
      <c r="AF30" s="13"/>
    </row>
    <row r="31" spans="1:35" x14ac:dyDescent="0.25">
      <c r="A31" s="10">
        <v>10</v>
      </c>
      <c r="B31" s="13"/>
      <c r="C31" s="13">
        <f t="shared" si="35"/>
        <v>16.899999999999999</v>
      </c>
      <c r="D31" s="13"/>
      <c r="E31" s="13">
        <f t="shared" si="37"/>
        <v>41.400000000000006</v>
      </c>
      <c r="F31" s="13"/>
      <c r="G31" s="13">
        <f t="shared" si="38"/>
        <v>3.7800000000000002</v>
      </c>
      <c r="H31" s="13"/>
      <c r="I31" s="13">
        <f t="shared" si="39"/>
        <v>6.12</v>
      </c>
      <c r="J31" s="13"/>
      <c r="K31" s="13">
        <f t="shared" si="40"/>
        <v>4.9799999999999995</v>
      </c>
      <c r="L31" s="13"/>
      <c r="M31" s="13">
        <f t="shared" si="43"/>
        <v>5.04</v>
      </c>
      <c r="N31" s="13"/>
      <c r="O31" s="13">
        <f t="shared" si="43"/>
        <v>0.54</v>
      </c>
      <c r="P31" s="13"/>
      <c r="Q31" s="13">
        <f t="shared" si="44"/>
        <v>13.14</v>
      </c>
      <c r="R31" s="13"/>
      <c r="S31" s="13">
        <f t="shared" si="44"/>
        <v>1.26</v>
      </c>
      <c r="T31" s="13"/>
      <c r="U31" s="13">
        <f t="shared" si="45"/>
        <v>0.54</v>
      </c>
      <c r="V31" s="13"/>
      <c r="W31" s="13">
        <f t="shared" si="46"/>
        <v>0.72</v>
      </c>
      <c r="X31" s="13"/>
      <c r="Y31" s="13">
        <f t="shared" si="41"/>
        <v>1.98</v>
      </c>
      <c r="Z31" s="13"/>
      <c r="AA31" s="13">
        <f t="shared" si="42"/>
        <v>16.38</v>
      </c>
      <c r="AB31" s="13"/>
      <c r="AC31" s="13">
        <f t="shared" si="36"/>
        <v>0.89999999999999991</v>
      </c>
      <c r="AD31" s="13"/>
      <c r="AE31" s="4">
        <f t="shared" si="24"/>
        <v>113.68000000000004</v>
      </c>
      <c r="AF31" s="13"/>
    </row>
    <row r="32" spans="1:35" x14ac:dyDescent="0.25">
      <c r="A32" s="10">
        <v>11</v>
      </c>
      <c r="B32" s="13"/>
      <c r="C32" s="13">
        <f t="shared" si="35"/>
        <v>16.899999999999999</v>
      </c>
      <c r="D32" s="13"/>
      <c r="E32" s="13">
        <f t="shared" si="37"/>
        <v>41.400000000000006</v>
      </c>
      <c r="F32" s="13"/>
      <c r="G32" s="13">
        <f t="shared" si="38"/>
        <v>3.7800000000000002</v>
      </c>
      <c r="H32" s="13"/>
      <c r="I32" s="13">
        <f t="shared" si="39"/>
        <v>6.12</v>
      </c>
      <c r="J32" s="13"/>
      <c r="K32" s="13">
        <f t="shared" si="40"/>
        <v>4.9799999999999995</v>
      </c>
      <c r="L32" s="13"/>
      <c r="M32" s="13">
        <f t="shared" si="43"/>
        <v>5.04</v>
      </c>
      <c r="N32" s="13"/>
      <c r="O32" s="13">
        <f t="shared" si="43"/>
        <v>0.54</v>
      </c>
      <c r="P32" s="13"/>
      <c r="Q32" s="13">
        <f t="shared" si="44"/>
        <v>13.14</v>
      </c>
      <c r="R32" s="13"/>
      <c r="S32" s="13">
        <f t="shared" si="44"/>
        <v>1.26</v>
      </c>
      <c r="T32" s="13"/>
      <c r="U32" s="13">
        <f t="shared" si="45"/>
        <v>0.54</v>
      </c>
      <c r="V32" s="13"/>
      <c r="W32" s="13">
        <f t="shared" si="46"/>
        <v>0.72</v>
      </c>
      <c r="X32" s="13"/>
      <c r="Y32" s="13">
        <f t="shared" si="41"/>
        <v>1.98</v>
      </c>
      <c r="Z32" s="13"/>
      <c r="AA32" s="13">
        <f t="shared" si="42"/>
        <v>16.38</v>
      </c>
      <c r="AB32" s="13"/>
      <c r="AC32" s="13">
        <f t="shared" si="36"/>
        <v>0.89999999999999991</v>
      </c>
      <c r="AD32" s="13"/>
      <c r="AE32" s="4">
        <f t="shared" si="24"/>
        <v>113.68000000000004</v>
      </c>
      <c r="AF32" s="13"/>
    </row>
    <row r="33" spans="1:32" x14ac:dyDescent="0.25">
      <c r="A33" s="10">
        <v>12</v>
      </c>
      <c r="B33" s="13"/>
      <c r="C33" s="13">
        <f t="shared" si="35"/>
        <v>16.899999999999999</v>
      </c>
      <c r="D33" s="13"/>
      <c r="E33" s="13">
        <f t="shared" si="37"/>
        <v>41.400000000000006</v>
      </c>
      <c r="F33" s="13"/>
      <c r="G33" s="13">
        <f t="shared" si="38"/>
        <v>3.7800000000000002</v>
      </c>
      <c r="H33" s="13"/>
      <c r="I33" s="13">
        <f t="shared" si="39"/>
        <v>6.12</v>
      </c>
      <c r="J33" s="13"/>
      <c r="K33" s="13">
        <f t="shared" si="40"/>
        <v>4.9799999999999995</v>
      </c>
      <c r="L33" s="13"/>
      <c r="M33" s="13">
        <f t="shared" si="43"/>
        <v>5.04</v>
      </c>
      <c r="N33" s="13"/>
      <c r="O33" s="13">
        <f t="shared" si="43"/>
        <v>0.54</v>
      </c>
      <c r="P33" s="13"/>
      <c r="Q33" s="13">
        <f t="shared" si="44"/>
        <v>13.14</v>
      </c>
      <c r="R33" s="13"/>
      <c r="S33" s="13">
        <f t="shared" si="44"/>
        <v>1.26</v>
      </c>
      <c r="T33" s="13"/>
      <c r="U33" s="13">
        <f t="shared" si="45"/>
        <v>0.54</v>
      </c>
      <c r="V33" s="13"/>
      <c r="W33" s="13">
        <f t="shared" si="46"/>
        <v>0.72</v>
      </c>
      <c r="X33" s="13"/>
      <c r="Y33" s="13">
        <f t="shared" si="41"/>
        <v>1.98</v>
      </c>
      <c r="Z33" s="13"/>
      <c r="AA33" s="13">
        <f t="shared" si="42"/>
        <v>16.38</v>
      </c>
      <c r="AB33" s="13"/>
      <c r="AC33" s="13">
        <f t="shared" si="36"/>
        <v>0.89999999999999991</v>
      </c>
      <c r="AD33" s="13"/>
      <c r="AE33" s="4">
        <f t="shared" si="24"/>
        <v>113.68000000000004</v>
      </c>
      <c r="AF33" s="13"/>
    </row>
    <row r="34" spans="1:32" x14ac:dyDescent="0.25">
      <c r="A34" s="17"/>
    </row>
    <row r="35" spans="1:32" x14ac:dyDescent="0.25">
      <c r="A35" s="17"/>
    </row>
    <row r="36" spans="1:32" x14ac:dyDescent="0.25">
      <c r="A36" s="21" t="s">
        <v>36</v>
      </c>
      <c r="E36" s="24"/>
      <c r="G36" s="24"/>
      <c r="I36" s="2" t="s">
        <v>37</v>
      </c>
    </row>
    <row r="37" spans="1:32" x14ac:dyDescent="0.25">
      <c r="A37" s="21"/>
      <c r="C37" s="6" t="s">
        <v>17</v>
      </c>
      <c r="E37" s="24"/>
      <c r="G37" s="24"/>
      <c r="I37" s="24"/>
    </row>
    <row r="38" spans="1:32" x14ac:dyDescent="0.25">
      <c r="A38" s="25" t="s">
        <v>18</v>
      </c>
      <c r="C38" s="9" t="s">
        <v>33</v>
      </c>
      <c r="E38" s="24"/>
      <c r="G38" s="24"/>
      <c r="I38" s="24"/>
    </row>
    <row r="39" spans="1:32" x14ac:dyDescent="0.25">
      <c r="A39" s="10">
        <v>1</v>
      </c>
      <c r="C39" s="13">
        <f>AE6</f>
        <v>6.67</v>
      </c>
    </row>
    <row r="40" spans="1:32" x14ac:dyDescent="0.25">
      <c r="A40" s="10">
        <v>2</v>
      </c>
      <c r="C40" s="13">
        <f>$C$39*A40</f>
        <v>13.34</v>
      </c>
    </row>
    <row r="41" spans="1:32" x14ac:dyDescent="0.25">
      <c r="A41" s="10">
        <v>3</v>
      </c>
      <c r="C41" s="13">
        <f>$C$39*A41</f>
        <v>20.009999999999998</v>
      </c>
    </row>
    <row r="42" spans="1:32" x14ac:dyDescent="0.25">
      <c r="A42" s="10">
        <v>4</v>
      </c>
      <c r="C42" s="13">
        <f>$C$39*A42</f>
        <v>26.68</v>
      </c>
    </row>
    <row r="43" spans="1:32" x14ac:dyDescent="0.25">
      <c r="A43" s="10">
        <v>5</v>
      </c>
      <c r="C43" s="13">
        <f>$C$39*A43</f>
        <v>33.35</v>
      </c>
    </row>
    <row r="44" spans="1:32" x14ac:dyDescent="0.25">
      <c r="A44" s="10">
        <v>6</v>
      </c>
      <c r="C44" s="13">
        <f>$C$39*A44</f>
        <v>40.019999999999996</v>
      </c>
    </row>
    <row r="45" spans="1:32" x14ac:dyDescent="0.25">
      <c r="A45" s="10">
        <v>7</v>
      </c>
      <c r="C45" s="13">
        <f t="shared" ref="C45:C50" si="47">$C$39*$A$44</f>
        <v>40.019999999999996</v>
      </c>
    </row>
    <row r="46" spans="1:32" x14ac:dyDescent="0.25">
      <c r="A46" s="10">
        <v>8</v>
      </c>
      <c r="C46" s="13">
        <f t="shared" si="47"/>
        <v>40.019999999999996</v>
      </c>
    </row>
    <row r="47" spans="1:32" x14ac:dyDescent="0.25">
      <c r="A47" s="10">
        <v>9</v>
      </c>
      <c r="C47" s="13">
        <f t="shared" si="47"/>
        <v>40.019999999999996</v>
      </c>
    </row>
    <row r="48" spans="1:32" x14ac:dyDescent="0.25">
      <c r="A48" s="10">
        <v>10</v>
      </c>
      <c r="C48" s="13">
        <f t="shared" si="47"/>
        <v>40.019999999999996</v>
      </c>
    </row>
    <row r="49" spans="1:3" x14ac:dyDescent="0.25">
      <c r="A49" s="10">
        <v>11</v>
      </c>
      <c r="C49" s="13">
        <f t="shared" si="47"/>
        <v>40.019999999999996</v>
      </c>
    </row>
    <row r="50" spans="1:3" x14ac:dyDescent="0.25">
      <c r="A50" s="10">
        <v>12</v>
      </c>
      <c r="C50" s="13">
        <f t="shared" si="47"/>
        <v>40.019999999999996</v>
      </c>
    </row>
    <row r="53" spans="1:3" x14ac:dyDescent="0.25">
      <c r="A53" t="s">
        <v>38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6F54-4C1B-4A53-813F-FB56D47B2A08}">
  <sheetPr>
    <pageSetUpPr fitToPage="1"/>
  </sheetPr>
  <dimension ref="A1:AF53"/>
  <sheetViews>
    <sheetView workbookViewId="0">
      <selection activeCell="A3" sqref="A3"/>
    </sheetView>
  </sheetViews>
  <sheetFormatPr defaultRowHeight="15" x14ac:dyDescent="0.25"/>
  <cols>
    <col min="1" max="1" width="15.140625" customWidth="1"/>
    <col min="2" max="2" width="2.42578125" customWidth="1"/>
    <col min="3" max="3" width="12.42578125" bestFit="1" customWidth="1"/>
    <col min="4" max="4" width="2.42578125" customWidth="1"/>
    <col min="5" max="5" width="12.42578125" bestFit="1" customWidth="1"/>
    <col min="6" max="6" width="2.42578125" customWidth="1"/>
    <col min="7" max="7" width="12.42578125" customWidth="1"/>
    <col min="8" max="8" width="2.42578125" customWidth="1"/>
    <col min="9" max="9" width="12.42578125" customWidth="1"/>
    <col min="10" max="10" width="2.42578125" customWidth="1"/>
    <col min="11" max="11" width="12.42578125" bestFit="1" customWidth="1"/>
    <col min="12" max="12" width="2.42578125" customWidth="1"/>
    <col min="13" max="13" width="12.42578125" bestFit="1" customWidth="1"/>
    <col min="14" max="14" width="2.42578125" customWidth="1"/>
    <col min="15" max="15" width="12.42578125" customWidth="1"/>
    <col min="16" max="16" width="2.42578125" customWidth="1"/>
    <col min="17" max="17" width="12.42578125" customWidth="1"/>
    <col min="18" max="18" width="2.42578125" customWidth="1"/>
    <col min="19" max="19" width="12.42578125" customWidth="1"/>
    <col min="20" max="20" width="2.42578125" customWidth="1"/>
    <col min="21" max="21" width="15.28515625" bestFit="1" customWidth="1"/>
    <col min="22" max="22" width="2.42578125" customWidth="1"/>
    <col min="23" max="23" width="12.42578125" bestFit="1" customWidth="1"/>
    <col min="24" max="24" width="2.42578125" customWidth="1"/>
    <col min="25" max="25" width="12.42578125" bestFit="1" customWidth="1"/>
    <col min="26" max="26" width="2.42578125" customWidth="1"/>
    <col min="27" max="27" width="12.42578125" bestFit="1" customWidth="1"/>
    <col min="28" max="28" width="2.42578125" customWidth="1"/>
    <col min="29" max="29" width="12.42578125" bestFit="1" customWidth="1"/>
    <col min="30" max="30" width="2.42578125" customWidth="1"/>
    <col min="33" max="33" width="10.42578125" bestFit="1" customWidth="1"/>
    <col min="36" max="36" width="11.85546875" bestFit="1" customWidth="1"/>
  </cols>
  <sheetData>
    <row r="1" spans="1:32" x14ac:dyDescent="0.25">
      <c r="A1" s="1" t="s">
        <v>0</v>
      </c>
    </row>
    <row r="2" spans="1:32" x14ac:dyDescent="0.25">
      <c r="A2" s="1" t="s">
        <v>39</v>
      </c>
      <c r="E2" s="2"/>
      <c r="G2" s="2"/>
      <c r="I2" s="2"/>
      <c r="Q2" s="3"/>
      <c r="U2" s="3"/>
    </row>
    <row r="3" spans="1:32" x14ac:dyDescent="0.25">
      <c r="Q3" s="4"/>
      <c r="U3" s="5"/>
    </row>
    <row r="4" spans="1:32" x14ac:dyDescent="0.25">
      <c r="A4" s="1" t="s">
        <v>2</v>
      </c>
      <c r="B4" s="6"/>
      <c r="C4" s="6" t="s">
        <v>3</v>
      </c>
      <c r="D4" s="6"/>
      <c r="E4" s="6" t="s">
        <v>4</v>
      </c>
      <c r="F4" s="6"/>
      <c r="G4" s="6" t="s">
        <v>5</v>
      </c>
      <c r="H4" s="6"/>
      <c r="I4" s="6" t="s">
        <v>6</v>
      </c>
      <c r="J4" s="6"/>
      <c r="K4" s="6" t="s">
        <v>7</v>
      </c>
      <c r="L4" s="6"/>
      <c r="M4" s="6" t="s">
        <v>8</v>
      </c>
      <c r="N4" s="6"/>
      <c r="O4" s="6" t="s">
        <v>9</v>
      </c>
      <c r="P4" s="6"/>
      <c r="Q4" s="6" t="s">
        <v>11</v>
      </c>
      <c r="R4" s="6"/>
      <c r="S4" s="6" t="s">
        <v>12</v>
      </c>
      <c r="T4" s="6"/>
      <c r="U4" s="6" t="s">
        <v>13</v>
      </c>
      <c r="V4" s="6"/>
      <c r="W4" s="6" t="s">
        <v>14</v>
      </c>
      <c r="X4" s="6"/>
      <c r="Y4" s="6" t="s">
        <v>15</v>
      </c>
      <c r="Z4" s="6"/>
      <c r="AA4" s="6" t="s">
        <v>16</v>
      </c>
      <c r="AB4" s="6"/>
      <c r="AC4" s="6" t="s">
        <v>17</v>
      </c>
      <c r="AD4" s="6"/>
    </row>
    <row r="5" spans="1:32" x14ac:dyDescent="0.25">
      <c r="A5" s="7" t="s">
        <v>18</v>
      </c>
      <c r="B5" s="8"/>
      <c r="C5" s="8" t="s">
        <v>19</v>
      </c>
      <c r="D5" s="8"/>
      <c r="E5" s="8" t="s">
        <v>20</v>
      </c>
      <c r="F5" s="8"/>
      <c r="G5" s="8" t="s">
        <v>21</v>
      </c>
      <c r="H5" s="8"/>
      <c r="I5" s="8" t="s">
        <v>22</v>
      </c>
      <c r="J5" s="8"/>
      <c r="K5" s="8" t="s">
        <v>23</v>
      </c>
      <c r="L5" s="8"/>
      <c r="M5" s="8" t="s">
        <v>24</v>
      </c>
      <c r="N5" s="8"/>
      <c r="O5" s="8" t="s">
        <v>25</v>
      </c>
      <c r="P5" s="8"/>
      <c r="Q5" s="9" t="s">
        <v>27</v>
      </c>
      <c r="R5" s="8"/>
      <c r="S5" s="8" t="s">
        <v>28</v>
      </c>
      <c r="T5" s="8"/>
      <c r="U5" s="9" t="s">
        <v>29</v>
      </c>
      <c r="V5" s="8"/>
      <c r="W5" s="9" t="s">
        <v>30</v>
      </c>
      <c r="X5" s="8"/>
      <c r="Y5" s="9" t="s">
        <v>31</v>
      </c>
      <c r="Z5" s="8"/>
      <c r="AA5" s="9" t="s">
        <v>32</v>
      </c>
      <c r="AB5" s="8"/>
      <c r="AC5" s="8" t="s">
        <v>33</v>
      </c>
      <c r="AD5" s="8"/>
      <c r="AE5" s="9" t="s">
        <v>34</v>
      </c>
    </row>
    <row r="6" spans="1:32" x14ac:dyDescent="0.25">
      <c r="A6" s="10">
        <v>1</v>
      </c>
      <c r="B6" s="11"/>
      <c r="C6" s="11">
        <f>ROUND(21.1/16*13,2)</f>
        <v>17.14</v>
      </c>
      <c r="D6" s="11"/>
      <c r="E6" s="11">
        <f>ROUND(43.15/16*13,2)</f>
        <v>35.06</v>
      </c>
      <c r="F6" s="11"/>
      <c r="G6" s="11">
        <f>ROUND(3.93/16*13,2)</f>
        <v>3.19</v>
      </c>
      <c r="H6" s="11"/>
      <c r="I6" s="11">
        <f>ROUND(6.38/16*13,2)</f>
        <v>5.18</v>
      </c>
      <c r="J6" s="11"/>
      <c r="K6" s="11">
        <f>ROUND(5.2/16*13,2)</f>
        <v>4.2300000000000004</v>
      </c>
      <c r="L6" s="11"/>
      <c r="M6" s="11">
        <f>ROUND(5.24/16*13,2)</f>
        <v>4.26</v>
      </c>
      <c r="N6" s="11"/>
      <c r="O6" s="11">
        <f>ROUND(0.58/16*13,2)</f>
        <v>0.47</v>
      </c>
      <c r="P6" s="11"/>
      <c r="Q6" s="11">
        <f>ROUND(1.31/16*13,2)</f>
        <v>1.06</v>
      </c>
      <c r="R6" s="11"/>
      <c r="S6" s="11">
        <f>ROUND(0.92/16*13,2)</f>
        <v>0.75</v>
      </c>
      <c r="T6" s="11"/>
      <c r="U6" s="11">
        <f>ROUND(0.74/16*13,2)</f>
        <v>0.6</v>
      </c>
      <c r="V6" s="11"/>
      <c r="W6" s="11">
        <f>ROUND(2.07/16*13,2)</f>
        <v>1.68</v>
      </c>
      <c r="X6" s="11"/>
      <c r="Y6" s="11">
        <f>ROUND(17.08/16*13,2)</f>
        <v>13.88</v>
      </c>
      <c r="Z6" s="11"/>
      <c r="AA6" s="11">
        <f>ROUND(1.1/16*13,2)</f>
        <v>0.89</v>
      </c>
      <c r="AB6" s="11"/>
      <c r="AC6" s="11">
        <v>6.67</v>
      </c>
      <c r="AD6" s="11"/>
      <c r="AE6" s="4">
        <f t="shared" ref="AE6:AE17" si="0">SUM(C6:AC6)</f>
        <v>95.06</v>
      </c>
      <c r="AF6" s="12"/>
    </row>
    <row r="7" spans="1:32" x14ac:dyDescent="0.25">
      <c r="A7" s="10">
        <v>2</v>
      </c>
      <c r="B7" s="13"/>
      <c r="C7" s="13">
        <f>$C$6*A7</f>
        <v>34.28</v>
      </c>
      <c r="D7" s="13"/>
      <c r="E7" s="13">
        <f>$E$6*A7</f>
        <v>70.12</v>
      </c>
      <c r="F7" s="13"/>
      <c r="G7" s="13">
        <f>$G$6*A7</f>
        <v>6.38</v>
      </c>
      <c r="H7" s="13"/>
      <c r="I7" s="13">
        <f>$I$6*A7</f>
        <v>10.36</v>
      </c>
      <c r="J7" s="13"/>
      <c r="K7" s="13">
        <f>$K$6*A7</f>
        <v>8.4600000000000009</v>
      </c>
      <c r="L7" s="13"/>
      <c r="M7" s="13">
        <f>$M$6*A7</f>
        <v>8.52</v>
      </c>
      <c r="N7" s="13"/>
      <c r="O7" s="13">
        <f>$O$6*A7</f>
        <v>0.94</v>
      </c>
      <c r="P7" s="13"/>
      <c r="Q7" s="13">
        <f>$Q$6*A7</f>
        <v>2.12</v>
      </c>
      <c r="R7" s="13"/>
      <c r="S7" s="13">
        <f>$S$6*A7</f>
        <v>1.5</v>
      </c>
      <c r="T7" s="13"/>
      <c r="U7" s="13">
        <f>$U$6*A7</f>
        <v>1.2</v>
      </c>
      <c r="V7" s="13"/>
      <c r="W7" s="13">
        <f>$W$6*A7</f>
        <v>3.36</v>
      </c>
      <c r="X7" s="13"/>
      <c r="Y7" s="13">
        <f>$Y$6*A7</f>
        <v>27.76</v>
      </c>
      <c r="Z7" s="13"/>
      <c r="AA7" s="13">
        <f>$AA$6*A7</f>
        <v>1.78</v>
      </c>
      <c r="AB7" s="13"/>
      <c r="AC7" s="13">
        <f>$AC$6*A7</f>
        <v>13.34</v>
      </c>
      <c r="AD7" s="13"/>
      <c r="AE7" s="4">
        <f t="shared" si="0"/>
        <v>190.12</v>
      </c>
      <c r="AF7" s="12"/>
    </row>
    <row r="8" spans="1:32" x14ac:dyDescent="0.25">
      <c r="A8" s="10">
        <v>3</v>
      </c>
      <c r="B8" s="13"/>
      <c r="C8" s="13">
        <f t="shared" ref="C8:C10" si="1">$C$6*A8</f>
        <v>51.42</v>
      </c>
      <c r="D8" s="13"/>
      <c r="E8" s="13">
        <f>$E$6*A8</f>
        <v>105.18</v>
      </c>
      <c r="F8" s="13"/>
      <c r="G8" s="13">
        <f t="shared" ref="G8:G10" si="2">$G$6*A8</f>
        <v>9.57</v>
      </c>
      <c r="H8" s="13"/>
      <c r="I8" s="13">
        <f t="shared" ref="I8:I10" si="3">$I$6*A8</f>
        <v>15.54</v>
      </c>
      <c r="J8" s="13"/>
      <c r="K8" s="13">
        <f>$K$6*A8</f>
        <v>12.690000000000001</v>
      </c>
      <c r="L8" s="13"/>
      <c r="M8" s="13">
        <f t="shared" ref="M8:M11" si="4">$M$6*A8</f>
        <v>12.78</v>
      </c>
      <c r="N8" s="13"/>
      <c r="O8" s="13">
        <f t="shared" ref="O8:O10" si="5">$O$6*A8</f>
        <v>1.41</v>
      </c>
      <c r="P8" s="13"/>
      <c r="Q8" s="13">
        <f>$Q$6*A8</f>
        <v>3.18</v>
      </c>
      <c r="R8" s="13"/>
      <c r="S8" s="13">
        <f t="shared" ref="S8:S10" si="6">$S$6*A8</f>
        <v>2.25</v>
      </c>
      <c r="T8" s="13"/>
      <c r="U8" s="13">
        <f t="shared" ref="U8:U10" si="7">$U$6*A8</f>
        <v>1.7999999999999998</v>
      </c>
      <c r="V8" s="13"/>
      <c r="W8" s="13">
        <f>$W$6*A8</f>
        <v>5.04</v>
      </c>
      <c r="X8" s="13"/>
      <c r="Y8" s="13">
        <f>$Y$6*A8</f>
        <v>41.64</v>
      </c>
      <c r="Z8" s="13"/>
      <c r="AA8" s="13">
        <f>$AA$6*A8</f>
        <v>2.67</v>
      </c>
      <c r="AB8" s="13"/>
      <c r="AC8" s="13">
        <f>$AC$6*A8</f>
        <v>20.009999999999998</v>
      </c>
      <c r="AD8" s="13"/>
      <c r="AE8" s="4">
        <f t="shared" si="0"/>
        <v>285.18</v>
      </c>
      <c r="AF8" s="12"/>
    </row>
    <row r="9" spans="1:32" x14ac:dyDescent="0.25">
      <c r="A9" s="10">
        <v>4</v>
      </c>
      <c r="B9" s="13"/>
      <c r="C9" s="13">
        <f t="shared" si="1"/>
        <v>68.56</v>
      </c>
      <c r="D9" s="13"/>
      <c r="E9" s="13">
        <f>$E$6*A9</f>
        <v>140.24</v>
      </c>
      <c r="F9" s="13"/>
      <c r="G9" s="13">
        <f t="shared" si="2"/>
        <v>12.76</v>
      </c>
      <c r="H9" s="13"/>
      <c r="I9" s="13">
        <f t="shared" si="3"/>
        <v>20.72</v>
      </c>
      <c r="J9" s="13"/>
      <c r="K9" s="13">
        <f>$K$6*A9</f>
        <v>16.920000000000002</v>
      </c>
      <c r="L9" s="13"/>
      <c r="M9" s="13">
        <f t="shared" si="4"/>
        <v>17.04</v>
      </c>
      <c r="N9" s="13"/>
      <c r="O9" s="13">
        <f t="shared" si="5"/>
        <v>1.88</v>
      </c>
      <c r="P9" s="13"/>
      <c r="Q9" s="13">
        <f>$Q$6*A9</f>
        <v>4.24</v>
      </c>
      <c r="R9" s="13"/>
      <c r="S9" s="13">
        <f t="shared" si="6"/>
        <v>3</v>
      </c>
      <c r="T9" s="13"/>
      <c r="U9" s="13">
        <f t="shared" si="7"/>
        <v>2.4</v>
      </c>
      <c r="V9" s="13"/>
      <c r="W9" s="13">
        <f>$W$6*A9</f>
        <v>6.72</v>
      </c>
      <c r="X9" s="13"/>
      <c r="Y9" s="13">
        <f>$Y$6*A9</f>
        <v>55.52</v>
      </c>
      <c r="Z9" s="13"/>
      <c r="AA9" s="13">
        <f>$AA$6*A9</f>
        <v>3.56</v>
      </c>
      <c r="AB9" s="13"/>
      <c r="AC9" s="13">
        <f>$AC$6*A9</f>
        <v>26.68</v>
      </c>
      <c r="AD9" s="13"/>
      <c r="AE9" s="4">
        <f t="shared" si="0"/>
        <v>380.24</v>
      </c>
      <c r="AF9" s="12"/>
    </row>
    <row r="10" spans="1:32" x14ac:dyDescent="0.25">
      <c r="A10" s="10">
        <v>5</v>
      </c>
      <c r="B10" s="13"/>
      <c r="C10" s="14">
        <f t="shared" si="1"/>
        <v>85.7</v>
      </c>
      <c r="D10" s="13"/>
      <c r="E10" s="13">
        <f>$E$6*A10</f>
        <v>175.3</v>
      </c>
      <c r="F10" s="13"/>
      <c r="G10" s="13">
        <f t="shared" si="2"/>
        <v>15.95</v>
      </c>
      <c r="H10" s="13"/>
      <c r="I10" s="13">
        <f t="shared" si="3"/>
        <v>25.9</v>
      </c>
      <c r="J10" s="13"/>
      <c r="K10" s="13">
        <f>$K$6*A10</f>
        <v>21.150000000000002</v>
      </c>
      <c r="L10" s="13"/>
      <c r="M10" s="13">
        <f t="shared" si="4"/>
        <v>21.299999999999997</v>
      </c>
      <c r="N10" s="13"/>
      <c r="O10" s="13">
        <f t="shared" si="5"/>
        <v>2.3499999999999996</v>
      </c>
      <c r="P10" s="13"/>
      <c r="Q10" s="13">
        <f>$Q$6*A10</f>
        <v>5.3000000000000007</v>
      </c>
      <c r="R10" s="13"/>
      <c r="S10" s="13">
        <f t="shared" si="6"/>
        <v>3.75</v>
      </c>
      <c r="T10" s="13"/>
      <c r="U10" s="13">
        <f t="shared" si="7"/>
        <v>3</v>
      </c>
      <c r="V10" s="13"/>
      <c r="W10" s="13">
        <f>$W$6*A10</f>
        <v>8.4</v>
      </c>
      <c r="X10" s="13"/>
      <c r="Y10" s="13">
        <f>$Y$6*A10</f>
        <v>69.400000000000006</v>
      </c>
      <c r="Z10" s="13"/>
      <c r="AA10" s="14">
        <f>$AA$6*A10</f>
        <v>4.45</v>
      </c>
      <c r="AB10" s="13"/>
      <c r="AC10" s="13">
        <f>$AC$6*A10</f>
        <v>33.35</v>
      </c>
      <c r="AD10" s="13"/>
      <c r="AE10" s="4">
        <f t="shared" si="0"/>
        <v>475.3</v>
      </c>
      <c r="AF10" s="12"/>
    </row>
    <row r="11" spans="1:32" x14ac:dyDescent="0.25">
      <c r="A11" s="10">
        <v>6</v>
      </c>
      <c r="B11" s="13"/>
      <c r="C11" s="13">
        <f>C10</f>
        <v>85.7</v>
      </c>
      <c r="D11" s="13"/>
      <c r="E11" s="14">
        <f>$E$6*A11</f>
        <v>210.36</v>
      </c>
      <c r="F11" s="13"/>
      <c r="G11" s="14">
        <f>$G$6*A11</f>
        <v>19.14</v>
      </c>
      <c r="H11" s="13"/>
      <c r="I11" s="14">
        <f>$I$6*A11</f>
        <v>31.08</v>
      </c>
      <c r="J11" s="13"/>
      <c r="K11" s="14">
        <f>$K$6*A11</f>
        <v>25.380000000000003</v>
      </c>
      <c r="L11" s="13"/>
      <c r="M11" s="14">
        <f t="shared" si="4"/>
        <v>25.56</v>
      </c>
      <c r="N11" s="13"/>
      <c r="O11" s="14">
        <f>$O$6*A11</f>
        <v>2.82</v>
      </c>
      <c r="P11" s="13"/>
      <c r="Q11" s="14">
        <f>$Q$6*A11</f>
        <v>6.36</v>
      </c>
      <c r="R11" s="13"/>
      <c r="S11" s="14">
        <f>$S$6*A11</f>
        <v>4.5</v>
      </c>
      <c r="T11" s="13"/>
      <c r="U11" s="14">
        <f>$U$6*A11</f>
        <v>3.5999999999999996</v>
      </c>
      <c r="V11" s="13"/>
      <c r="W11" s="14">
        <f>$W$6*A11</f>
        <v>10.08</v>
      </c>
      <c r="X11" s="13"/>
      <c r="Y11" s="14">
        <f>$Y$6*A11</f>
        <v>83.28</v>
      </c>
      <c r="Z11" s="13"/>
      <c r="AA11" s="13">
        <f>AA10</f>
        <v>4.45</v>
      </c>
      <c r="AB11" s="13"/>
      <c r="AC11" s="14">
        <f>$AC$6*A11</f>
        <v>40.019999999999996</v>
      </c>
      <c r="AD11" s="13"/>
      <c r="AE11" s="4">
        <f t="shared" si="0"/>
        <v>552.33000000000004</v>
      </c>
      <c r="AF11" s="12"/>
    </row>
    <row r="12" spans="1:32" x14ac:dyDescent="0.25">
      <c r="A12" s="10">
        <v>7</v>
      </c>
      <c r="B12" s="13"/>
      <c r="C12" s="13">
        <f t="shared" ref="C12:C17" si="8">C11</f>
        <v>85.7</v>
      </c>
      <c r="D12" s="13"/>
      <c r="E12" s="13">
        <f t="shared" ref="E12:E17" si="9">$E$11</f>
        <v>210.36</v>
      </c>
      <c r="F12" s="13"/>
      <c r="G12" s="13">
        <f>$G$11</f>
        <v>19.14</v>
      </c>
      <c r="H12" s="13"/>
      <c r="I12" s="13">
        <f>$I$11</f>
        <v>31.08</v>
      </c>
      <c r="J12" s="13"/>
      <c r="K12" s="13">
        <f>$K$11</f>
        <v>25.380000000000003</v>
      </c>
      <c r="L12" s="13"/>
      <c r="M12" s="15">
        <f>M11</f>
        <v>25.56</v>
      </c>
      <c r="N12" s="13"/>
      <c r="O12" s="15">
        <f>O11</f>
        <v>2.82</v>
      </c>
      <c r="P12" s="13"/>
      <c r="Q12" s="15">
        <f>Q11</f>
        <v>6.36</v>
      </c>
      <c r="R12" s="13"/>
      <c r="S12" s="15">
        <f>S11</f>
        <v>4.5</v>
      </c>
      <c r="T12" s="13"/>
      <c r="U12" s="15">
        <f>U11</f>
        <v>3.5999999999999996</v>
      </c>
      <c r="V12" s="13"/>
      <c r="W12" s="13">
        <f>W11</f>
        <v>10.08</v>
      </c>
      <c r="X12" s="13"/>
      <c r="Y12" s="15">
        <f>+Y11</f>
        <v>83.28</v>
      </c>
      <c r="Z12" s="13"/>
      <c r="AA12" s="13">
        <f t="shared" ref="AA12:AA17" si="10">AA11</f>
        <v>4.45</v>
      </c>
      <c r="AB12" s="13"/>
      <c r="AC12" s="13">
        <f t="shared" ref="AC12:AC17" si="11">$AC$6*$A$11</f>
        <v>40.019999999999996</v>
      </c>
      <c r="AD12" s="13"/>
      <c r="AE12" s="4">
        <f t="shared" si="0"/>
        <v>552.33000000000004</v>
      </c>
      <c r="AF12" s="12"/>
    </row>
    <row r="13" spans="1:32" x14ac:dyDescent="0.25">
      <c r="A13" s="10">
        <v>8</v>
      </c>
      <c r="B13" s="13"/>
      <c r="C13" s="13">
        <f t="shared" si="8"/>
        <v>85.7</v>
      </c>
      <c r="D13" s="13"/>
      <c r="E13" s="13">
        <f t="shared" si="9"/>
        <v>210.36</v>
      </c>
      <c r="F13" s="13"/>
      <c r="G13" s="13">
        <f t="shared" ref="G13:G17" si="12">$G$11</f>
        <v>19.14</v>
      </c>
      <c r="H13" s="13"/>
      <c r="I13" s="13">
        <f t="shared" ref="I13:I17" si="13">$I$11</f>
        <v>31.08</v>
      </c>
      <c r="J13" s="13"/>
      <c r="K13" s="13">
        <f t="shared" ref="K13:K17" si="14">$K$11</f>
        <v>25.380000000000003</v>
      </c>
      <c r="L13" s="13"/>
      <c r="M13" s="13">
        <f>M12</f>
        <v>25.56</v>
      </c>
      <c r="N13" s="13"/>
      <c r="O13" s="13">
        <f>O12</f>
        <v>2.82</v>
      </c>
      <c r="P13" s="13"/>
      <c r="Q13" s="13">
        <f>Q12</f>
        <v>6.36</v>
      </c>
      <c r="R13" s="13"/>
      <c r="S13" s="13">
        <f>S12</f>
        <v>4.5</v>
      </c>
      <c r="T13" s="13"/>
      <c r="U13" s="13">
        <f>U12</f>
        <v>3.5999999999999996</v>
      </c>
      <c r="V13" s="13"/>
      <c r="W13" s="13">
        <f t="shared" ref="W13:W17" si="15">W12</f>
        <v>10.08</v>
      </c>
      <c r="X13" s="13"/>
      <c r="Y13" s="13">
        <f t="shared" ref="Y13:Y17" si="16">+Y12</f>
        <v>83.28</v>
      </c>
      <c r="Z13" s="13"/>
      <c r="AA13" s="13">
        <f t="shared" si="10"/>
        <v>4.45</v>
      </c>
      <c r="AB13" s="13"/>
      <c r="AC13" s="13">
        <f t="shared" si="11"/>
        <v>40.019999999999996</v>
      </c>
      <c r="AD13" s="13"/>
      <c r="AE13" s="4">
        <f t="shared" si="0"/>
        <v>552.33000000000004</v>
      </c>
      <c r="AF13" s="12"/>
    </row>
    <row r="14" spans="1:32" x14ac:dyDescent="0.25">
      <c r="A14" s="10">
        <v>9</v>
      </c>
      <c r="B14" s="13"/>
      <c r="C14" s="13">
        <f t="shared" si="8"/>
        <v>85.7</v>
      </c>
      <c r="D14" s="13"/>
      <c r="E14" s="13">
        <f t="shared" si="9"/>
        <v>210.36</v>
      </c>
      <c r="F14" s="13"/>
      <c r="G14" s="13">
        <f t="shared" si="12"/>
        <v>19.14</v>
      </c>
      <c r="H14" s="13"/>
      <c r="I14" s="13">
        <f t="shared" si="13"/>
        <v>31.08</v>
      </c>
      <c r="J14" s="13"/>
      <c r="K14" s="13">
        <f t="shared" si="14"/>
        <v>25.380000000000003</v>
      </c>
      <c r="L14" s="13"/>
      <c r="M14" s="13">
        <f t="shared" ref="M14:O17" si="17">M13</f>
        <v>25.56</v>
      </c>
      <c r="N14" s="13"/>
      <c r="O14" s="13">
        <f t="shared" si="17"/>
        <v>2.82</v>
      </c>
      <c r="P14" s="13"/>
      <c r="Q14" s="13">
        <f t="shared" ref="Q14:Q17" si="18">Q13</f>
        <v>6.36</v>
      </c>
      <c r="R14" s="13"/>
      <c r="S14" s="13">
        <f t="shared" ref="S14:S17" si="19">S13</f>
        <v>4.5</v>
      </c>
      <c r="T14" s="13"/>
      <c r="U14" s="13">
        <f t="shared" ref="U14:U17" si="20">U13</f>
        <v>3.5999999999999996</v>
      </c>
      <c r="V14" s="13"/>
      <c r="W14" s="13">
        <f t="shared" si="15"/>
        <v>10.08</v>
      </c>
      <c r="X14" s="13"/>
      <c r="Y14" s="13">
        <f t="shared" si="16"/>
        <v>83.28</v>
      </c>
      <c r="Z14" s="13"/>
      <c r="AA14" s="13">
        <f t="shared" si="10"/>
        <v>4.45</v>
      </c>
      <c r="AB14" s="13"/>
      <c r="AC14" s="13">
        <f t="shared" si="11"/>
        <v>40.019999999999996</v>
      </c>
      <c r="AD14" s="13"/>
      <c r="AE14" s="4">
        <f t="shared" si="0"/>
        <v>552.33000000000004</v>
      </c>
      <c r="AF14" s="12"/>
    </row>
    <row r="15" spans="1:32" x14ac:dyDescent="0.25">
      <c r="A15" s="10">
        <v>10</v>
      </c>
      <c r="B15" s="13"/>
      <c r="C15" s="13">
        <f t="shared" si="8"/>
        <v>85.7</v>
      </c>
      <c r="D15" s="13"/>
      <c r="E15" s="13">
        <f t="shared" si="9"/>
        <v>210.36</v>
      </c>
      <c r="F15" s="13"/>
      <c r="G15" s="13">
        <f t="shared" si="12"/>
        <v>19.14</v>
      </c>
      <c r="H15" s="13"/>
      <c r="I15" s="13">
        <f t="shared" si="13"/>
        <v>31.08</v>
      </c>
      <c r="J15" s="13"/>
      <c r="K15" s="13">
        <f t="shared" si="14"/>
        <v>25.380000000000003</v>
      </c>
      <c r="L15" s="13"/>
      <c r="M15" s="13">
        <f t="shared" si="17"/>
        <v>25.56</v>
      </c>
      <c r="N15" s="13"/>
      <c r="O15" s="13">
        <f t="shared" si="17"/>
        <v>2.82</v>
      </c>
      <c r="P15" s="13"/>
      <c r="Q15" s="13">
        <f t="shared" si="18"/>
        <v>6.36</v>
      </c>
      <c r="R15" s="13"/>
      <c r="S15" s="13">
        <f t="shared" si="19"/>
        <v>4.5</v>
      </c>
      <c r="T15" s="13"/>
      <c r="U15" s="13">
        <f t="shared" si="20"/>
        <v>3.5999999999999996</v>
      </c>
      <c r="V15" s="13"/>
      <c r="W15" s="13">
        <f t="shared" si="15"/>
        <v>10.08</v>
      </c>
      <c r="X15" s="13"/>
      <c r="Y15" s="13">
        <f t="shared" si="16"/>
        <v>83.28</v>
      </c>
      <c r="Z15" s="13"/>
      <c r="AA15" s="13">
        <f t="shared" si="10"/>
        <v>4.45</v>
      </c>
      <c r="AB15" s="13"/>
      <c r="AC15" s="13">
        <f t="shared" si="11"/>
        <v>40.019999999999996</v>
      </c>
      <c r="AD15" s="13"/>
      <c r="AE15" s="4">
        <f t="shared" si="0"/>
        <v>552.33000000000004</v>
      </c>
      <c r="AF15" s="12"/>
    </row>
    <row r="16" spans="1:32" x14ac:dyDescent="0.25">
      <c r="A16" s="10">
        <v>11</v>
      </c>
      <c r="B16" s="13"/>
      <c r="C16" s="13">
        <f t="shared" si="8"/>
        <v>85.7</v>
      </c>
      <c r="D16" s="13"/>
      <c r="E16" s="13">
        <f t="shared" si="9"/>
        <v>210.36</v>
      </c>
      <c r="F16" s="13"/>
      <c r="G16" s="13">
        <f t="shared" si="12"/>
        <v>19.14</v>
      </c>
      <c r="H16" s="13"/>
      <c r="I16" s="13">
        <f t="shared" si="13"/>
        <v>31.08</v>
      </c>
      <c r="J16" s="13"/>
      <c r="K16" s="13">
        <f t="shared" si="14"/>
        <v>25.380000000000003</v>
      </c>
      <c r="L16" s="13"/>
      <c r="M16" s="13">
        <f t="shared" si="17"/>
        <v>25.56</v>
      </c>
      <c r="N16" s="13"/>
      <c r="O16" s="13">
        <f t="shared" si="17"/>
        <v>2.82</v>
      </c>
      <c r="P16" s="13"/>
      <c r="Q16" s="13">
        <f t="shared" si="18"/>
        <v>6.36</v>
      </c>
      <c r="R16" s="13"/>
      <c r="S16" s="13">
        <f t="shared" si="19"/>
        <v>4.5</v>
      </c>
      <c r="T16" s="13"/>
      <c r="U16" s="13">
        <f t="shared" si="20"/>
        <v>3.5999999999999996</v>
      </c>
      <c r="V16" s="13"/>
      <c r="W16" s="13">
        <f t="shared" si="15"/>
        <v>10.08</v>
      </c>
      <c r="X16" s="13"/>
      <c r="Y16" s="13">
        <f t="shared" si="16"/>
        <v>83.28</v>
      </c>
      <c r="Z16" s="13"/>
      <c r="AA16" s="13">
        <f t="shared" si="10"/>
        <v>4.45</v>
      </c>
      <c r="AB16" s="13"/>
      <c r="AC16" s="13">
        <f t="shared" si="11"/>
        <v>40.019999999999996</v>
      </c>
      <c r="AD16" s="13"/>
      <c r="AE16" s="4">
        <f t="shared" si="0"/>
        <v>552.33000000000004</v>
      </c>
      <c r="AF16" s="12"/>
    </row>
    <row r="17" spans="1:32" x14ac:dyDescent="0.25">
      <c r="A17" s="10">
        <v>12</v>
      </c>
      <c r="B17" s="13"/>
      <c r="C17" s="13">
        <f t="shared" si="8"/>
        <v>85.7</v>
      </c>
      <c r="D17" s="13"/>
      <c r="E17" s="13">
        <f t="shared" si="9"/>
        <v>210.36</v>
      </c>
      <c r="F17" s="13"/>
      <c r="G17" s="13">
        <f t="shared" si="12"/>
        <v>19.14</v>
      </c>
      <c r="H17" s="13"/>
      <c r="I17" s="13">
        <f t="shared" si="13"/>
        <v>31.08</v>
      </c>
      <c r="J17" s="13"/>
      <c r="K17" s="13">
        <f t="shared" si="14"/>
        <v>25.380000000000003</v>
      </c>
      <c r="L17" s="13"/>
      <c r="M17" s="13">
        <f t="shared" si="17"/>
        <v>25.56</v>
      </c>
      <c r="N17" s="13"/>
      <c r="O17" s="13">
        <f t="shared" si="17"/>
        <v>2.82</v>
      </c>
      <c r="P17" s="13"/>
      <c r="Q17" s="13">
        <f t="shared" si="18"/>
        <v>6.36</v>
      </c>
      <c r="R17" s="13"/>
      <c r="S17" s="13">
        <f t="shared" si="19"/>
        <v>4.5</v>
      </c>
      <c r="T17" s="13"/>
      <c r="U17" s="13">
        <f t="shared" si="20"/>
        <v>3.5999999999999996</v>
      </c>
      <c r="V17" s="13"/>
      <c r="W17" s="13">
        <f t="shared" si="15"/>
        <v>10.08</v>
      </c>
      <c r="X17" s="13"/>
      <c r="Y17" s="13">
        <f t="shared" si="16"/>
        <v>83.28</v>
      </c>
      <c r="Z17" s="13"/>
      <c r="AA17" s="13">
        <f t="shared" si="10"/>
        <v>4.45</v>
      </c>
      <c r="AB17" s="13"/>
      <c r="AC17" s="13">
        <f t="shared" si="11"/>
        <v>40.019999999999996</v>
      </c>
      <c r="AD17" s="13"/>
      <c r="AE17" s="4">
        <f t="shared" si="0"/>
        <v>552.33000000000004</v>
      </c>
      <c r="AF17" s="12"/>
    </row>
    <row r="18" spans="1:32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2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2" x14ac:dyDescent="0.25">
      <c r="A20" s="22" t="s">
        <v>35</v>
      </c>
      <c r="B20" s="6"/>
      <c r="C20" s="6" t="s">
        <v>3</v>
      </c>
      <c r="D20" s="6"/>
      <c r="E20" s="6" t="s">
        <v>4</v>
      </c>
      <c r="F20" s="6"/>
      <c r="G20" s="6" t="s">
        <v>5</v>
      </c>
      <c r="H20" s="6"/>
      <c r="I20" s="6" t="s">
        <v>6</v>
      </c>
      <c r="J20" s="6"/>
      <c r="K20" s="6" t="s">
        <v>7</v>
      </c>
      <c r="L20" s="6"/>
      <c r="M20" s="6" t="s">
        <v>8</v>
      </c>
      <c r="N20" s="6"/>
      <c r="O20" s="6" t="s">
        <v>9</v>
      </c>
      <c r="P20" s="6"/>
      <c r="Q20" s="6" t="s">
        <v>11</v>
      </c>
      <c r="R20" s="6"/>
      <c r="S20" s="6" t="s">
        <v>12</v>
      </c>
      <c r="T20" s="6"/>
      <c r="U20" s="6" t="s">
        <v>13</v>
      </c>
      <c r="V20" s="6"/>
      <c r="W20" s="6" t="s">
        <v>14</v>
      </c>
      <c r="X20" s="6"/>
      <c r="Y20" s="6" t="s">
        <v>15</v>
      </c>
      <c r="Z20" s="6"/>
      <c r="AA20" s="6" t="s">
        <v>16</v>
      </c>
      <c r="AB20" s="6"/>
      <c r="AC20" s="9"/>
      <c r="AD20" s="6"/>
    </row>
    <row r="21" spans="1:32" x14ac:dyDescent="0.25">
      <c r="A21" s="7" t="s">
        <v>18</v>
      </c>
      <c r="B21" s="8"/>
      <c r="C21" s="8" t="s">
        <v>19</v>
      </c>
      <c r="D21" s="8"/>
      <c r="E21" s="8" t="s">
        <v>20</v>
      </c>
      <c r="F21" s="8"/>
      <c r="G21" s="8" t="s">
        <v>21</v>
      </c>
      <c r="H21" s="8"/>
      <c r="I21" s="8" t="s">
        <v>22</v>
      </c>
      <c r="J21" s="8"/>
      <c r="K21" s="8" t="s">
        <v>23</v>
      </c>
      <c r="L21" s="8"/>
      <c r="M21" s="8" t="s">
        <v>24</v>
      </c>
      <c r="N21" s="8"/>
      <c r="O21" s="8" t="s">
        <v>25</v>
      </c>
      <c r="P21" s="8"/>
      <c r="Q21" s="9" t="s">
        <v>27</v>
      </c>
      <c r="R21" s="8"/>
      <c r="S21" s="8" t="s">
        <v>28</v>
      </c>
      <c r="T21" s="8"/>
      <c r="U21" s="9" t="s">
        <v>29</v>
      </c>
      <c r="V21" s="8"/>
      <c r="W21" s="9" t="s">
        <v>30</v>
      </c>
      <c r="X21" s="8"/>
      <c r="Y21" s="9" t="s">
        <v>31</v>
      </c>
      <c r="Z21" s="8"/>
      <c r="AA21" s="9" t="s">
        <v>32</v>
      </c>
      <c r="AB21" s="8"/>
      <c r="AC21" s="9" t="s">
        <v>34</v>
      </c>
      <c r="AD21" s="8"/>
    </row>
    <row r="22" spans="1:32" x14ac:dyDescent="0.25">
      <c r="A22" s="10">
        <v>1</v>
      </c>
      <c r="B22" s="13"/>
      <c r="C22" s="13">
        <f>C6</f>
        <v>17.14</v>
      </c>
      <c r="D22" s="13"/>
      <c r="E22" s="13">
        <f>E6</f>
        <v>35.06</v>
      </c>
      <c r="F22" s="13"/>
      <c r="G22" s="13">
        <f>G6</f>
        <v>3.19</v>
      </c>
      <c r="H22" s="13"/>
      <c r="I22" s="13">
        <f>I6</f>
        <v>5.18</v>
      </c>
      <c r="J22" s="13"/>
      <c r="K22" s="13">
        <f>K6</f>
        <v>4.2300000000000004</v>
      </c>
      <c r="L22" s="13"/>
      <c r="M22" s="13">
        <f>M6</f>
        <v>4.26</v>
      </c>
      <c r="N22" s="13"/>
      <c r="O22" s="13">
        <f>O6</f>
        <v>0.47</v>
      </c>
      <c r="P22" s="13"/>
      <c r="Q22" s="13">
        <f>Q6</f>
        <v>1.06</v>
      </c>
      <c r="R22" s="13"/>
      <c r="S22" s="13">
        <f>S6</f>
        <v>0.75</v>
      </c>
      <c r="T22" s="13"/>
      <c r="U22" s="13">
        <f>U6</f>
        <v>0.6</v>
      </c>
      <c r="V22" s="13"/>
      <c r="W22" s="13">
        <f>W6</f>
        <v>1.68</v>
      </c>
      <c r="X22" s="13"/>
      <c r="Y22" s="13">
        <f t="shared" ref="Y22:Y27" si="21">Y6</f>
        <v>13.88</v>
      </c>
      <c r="Z22" s="13"/>
      <c r="AA22" s="13">
        <f>AA6</f>
        <v>0.89</v>
      </c>
      <c r="AB22" s="13"/>
      <c r="AC22" s="4">
        <f t="shared" ref="AC22:AC33" si="22">SUM(C22:AA22)</f>
        <v>88.39</v>
      </c>
      <c r="AD22" s="13"/>
    </row>
    <row r="23" spans="1:32" x14ac:dyDescent="0.25">
      <c r="A23" s="10">
        <v>2</v>
      </c>
      <c r="B23" s="13"/>
      <c r="C23" s="13">
        <f>$C$22*A23</f>
        <v>34.28</v>
      </c>
      <c r="D23" s="13"/>
      <c r="E23" s="13">
        <f>$E$22*A23</f>
        <v>70.12</v>
      </c>
      <c r="F23" s="13"/>
      <c r="G23" s="13">
        <f>$G$22*A23</f>
        <v>6.38</v>
      </c>
      <c r="H23" s="13"/>
      <c r="I23" s="13">
        <f>$I$22*A23</f>
        <v>10.36</v>
      </c>
      <c r="J23" s="13"/>
      <c r="K23" s="13">
        <f>$K$22*A23</f>
        <v>8.4600000000000009</v>
      </c>
      <c r="L23" s="13"/>
      <c r="M23" s="13">
        <f>$M$22*A23</f>
        <v>8.52</v>
      </c>
      <c r="N23" s="13"/>
      <c r="O23" s="13">
        <f>$O$22*A23</f>
        <v>0.94</v>
      </c>
      <c r="P23" s="13"/>
      <c r="Q23" s="13">
        <f>$Q$22*A23</f>
        <v>2.12</v>
      </c>
      <c r="R23" s="13"/>
      <c r="S23" s="13">
        <f>$S$22*A23</f>
        <v>1.5</v>
      </c>
      <c r="T23" s="13"/>
      <c r="U23" s="13">
        <f>$U$22*A23</f>
        <v>1.2</v>
      </c>
      <c r="V23" s="13"/>
      <c r="W23" s="13">
        <f>$W$22*A23</f>
        <v>3.36</v>
      </c>
      <c r="X23" s="13"/>
      <c r="Y23" s="13">
        <f t="shared" si="21"/>
        <v>27.76</v>
      </c>
      <c r="Z23" s="13"/>
      <c r="AA23" s="13">
        <f>$AA$6*A23</f>
        <v>1.78</v>
      </c>
      <c r="AB23" s="13"/>
      <c r="AC23" s="4">
        <f t="shared" si="22"/>
        <v>176.78</v>
      </c>
      <c r="AD23" s="13"/>
    </row>
    <row r="24" spans="1:32" x14ac:dyDescent="0.25">
      <c r="A24" s="10">
        <v>3</v>
      </c>
      <c r="B24" s="13"/>
      <c r="C24" s="13">
        <f t="shared" ref="C24:C26" si="23">$C$22*A24</f>
        <v>51.42</v>
      </c>
      <c r="D24" s="13"/>
      <c r="E24" s="13">
        <f t="shared" ref="E24:E27" si="24">$E$22*A24</f>
        <v>105.18</v>
      </c>
      <c r="F24" s="13"/>
      <c r="G24" s="13">
        <f t="shared" ref="G24:G26" si="25">$G$22*A24</f>
        <v>9.57</v>
      </c>
      <c r="H24" s="13"/>
      <c r="I24" s="13">
        <f t="shared" ref="I24:I26" si="26">$I$22*A24</f>
        <v>15.54</v>
      </c>
      <c r="J24" s="13"/>
      <c r="K24" s="13">
        <f>$K$22*A24</f>
        <v>12.690000000000001</v>
      </c>
      <c r="L24" s="13"/>
      <c r="M24" s="13">
        <f t="shared" ref="M24:M27" si="27">$M$22*A24</f>
        <v>12.78</v>
      </c>
      <c r="N24" s="13"/>
      <c r="O24" s="13">
        <f t="shared" ref="O24:O26" si="28">$O$22*A24</f>
        <v>1.41</v>
      </c>
      <c r="P24" s="13"/>
      <c r="Q24" s="13">
        <f t="shared" ref="Q24:Q27" si="29">$Q$22*A24</f>
        <v>3.18</v>
      </c>
      <c r="R24" s="13"/>
      <c r="S24" s="13">
        <f>$S$22*A24</f>
        <v>2.25</v>
      </c>
      <c r="T24" s="13"/>
      <c r="U24" s="13">
        <f t="shared" ref="U24:U26" si="30">$U$22*A24</f>
        <v>1.7999999999999998</v>
      </c>
      <c r="V24" s="13"/>
      <c r="W24" s="13">
        <f>$W$22*A24</f>
        <v>5.04</v>
      </c>
      <c r="X24" s="13"/>
      <c r="Y24" s="13">
        <f t="shared" si="21"/>
        <v>41.64</v>
      </c>
      <c r="Z24" s="13"/>
      <c r="AA24" s="13">
        <f>$AA$6*A24</f>
        <v>2.67</v>
      </c>
      <c r="AB24" s="13"/>
      <c r="AC24" s="4">
        <f t="shared" si="22"/>
        <v>265.17</v>
      </c>
      <c r="AD24" s="13"/>
    </row>
    <row r="25" spans="1:32" x14ac:dyDescent="0.25">
      <c r="A25" s="10">
        <v>4</v>
      </c>
      <c r="B25" s="13"/>
      <c r="C25" s="13">
        <f t="shared" si="23"/>
        <v>68.56</v>
      </c>
      <c r="D25" s="13"/>
      <c r="E25" s="13">
        <f t="shared" si="24"/>
        <v>140.24</v>
      </c>
      <c r="F25" s="13"/>
      <c r="G25" s="13">
        <f t="shared" si="25"/>
        <v>12.76</v>
      </c>
      <c r="H25" s="13"/>
      <c r="I25" s="13">
        <f t="shared" si="26"/>
        <v>20.72</v>
      </c>
      <c r="J25" s="13"/>
      <c r="K25" s="13">
        <f>$K$22*A25</f>
        <v>16.920000000000002</v>
      </c>
      <c r="L25" s="13"/>
      <c r="M25" s="13">
        <f t="shared" si="27"/>
        <v>17.04</v>
      </c>
      <c r="N25" s="13"/>
      <c r="O25" s="13">
        <f t="shared" si="28"/>
        <v>1.88</v>
      </c>
      <c r="P25" s="13"/>
      <c r="Q25" s="13">
        <f t="shared" si="29"/>
        <v>4.24</v>
      </c>
      <c r="R25" s="13"/>
      <c r="S25" s="13">
        <f>$S$22*A25</f>
        <v>3</v>
      </c>
      <c r="T25" s="13"/>
      <c r="U25" s="13">
        <f t="shared" si="30"/>
        <v>2.4</v>
      </c>
      <c r="V25" s="13"/>
      <c r="W25" s="13">
        <f>$W$22*A25</f>
        <v>6.72</v>
      </c>
      <c r="X25" s="13"/>
      <c r="Y25" s="13">
        <f t="shared" si="21"/>
        <v>55.52</v>
      </c>
      <c r="Z25" s="13"/>
      <c r="AA25" s="13">
        <f>$AA$6*A25</f>
        <v>3.56</v>
      </c>
      <c r="AB25" s="13"/>
      <c r="AC25" s="4">
        <f t="shared" si="22"/>
        <v>353.56</v>
      </c>
      <c r="AD25" s="13"/>
    </row>
    <row r="26" spans="1:32" x14ac:dyDescent="0.25">
      <c r="A26" s="10">
        <v>5</v>
      </c>
      <c r="B26" s="13"/>
      <c r="C26" s="14">
        <f t="shared" si="23"/>
        <v>85.7</v>
      </c>
      <c r="D26" s="13"/>
      <c r="E26" s="13">
        <f t="shared" si="24"/>
        <v>175.3</v>
      </c>
      <c r="F26" s="13"/>
      <c r="G26" s="13">
        <f t="shared" si="25"/>
        <v>15.95</v>
      </c>
      <c r="H26" s="13"/>
      <c r="I26" s="13">
        <f t="shared" si="26"/>
        <v>25.9</v>
      </c>
      <c r="J26" s="13"/>
      <c r="K26" s="13">
        <f>$K$22*A26</f>
        <v>21.150000000000002</v>
      </c>
      <c r="L26" s="13"/>
      <c r="M26" s="13">
        <f t="shared" si="27"/>
        <v>21.299999999999997</v>
      </c>
      <c r="N26" s="13"/>
      <c r="O26" s="13">
        <f t="shared" si="28"/>
        <v>2.3499999999999996</v>
      </c>
      <c r="P26" s="13"/>
      <c r="Q26" s="13">
        <f t="shared" si="29"/>
        <v>5.3000000000000007</v>
      </c>
      <c r="R26" s="13"/>
      <c r="S26" s="13">
        <f>$S$22*A26</f>
        <v>3.75</v>
      </c>
      <c r="T26" s="13"/>
      <c r="U26" s="13">
        <f t="shared" si="30"/>
        <v>3</v>
      </c>
      <c r="V26" s="13"/>
      <c r="W26" s="13">
        <f>$W$22*A26</f>
        <v>8.4</v>
      </c>
      <c r="X26" s="13"/>
      <c r="Y26" s="13">
        <f t="shared" si="21"/>
        <v>69.400000000000006</v>
      </c>
      <c r="Z26" s="13"/>
      <c r="AA26" s="14">
        <f>$AA$6*A26</f>
        <v>4.45</v>
      </c>
      <c r="AB26" s="13"/>
      <c r="AC26" s="4">
        <f t="shared" si="22"/>
        <v>441.95</v>
      </c>
      <c r="AD26" s="13"/>
    </row>
    <row r="27" spans="1:32" x14ac:dyDescent="0.25">
      <c r="A27" s="10">
        <v>6</v>
      </c>
      <c r="B27" s="13"/>
      <c r="C27" s="13">
        <f>C26</f>
        <v>85.7</v>
      </c>
      <c r="D27" s="13"/>
      <c r="E27" s="14">
        <f t="shared" si="24"/>
        <v>210.36</v>
      </c>
      <c r="F27" s="13"/>
      <c r="G27" s="14">
        <f>$G$22*A27</f>
        <v>19.14</v>
      </c>
      <c r="H27" s="13"/>
      <c r="I27" s="14">
        <f>$I$22*A27</f>
        <v>31.08</v>
      </c>
      <c r="J27" s="13"/>
      <c r="K27" s="14">
        <f>$K$22*A27</f>
        <v>25.380000000000003</v>
      </c>
      <c r="L27" s="13"/>
      <c r="M27" s="14">
        <f t="shared" si="27"/>
        <v>25.56</v>
      </c>
      <c r="N27" s="13"/>
      <c r="O27" s="14">
        <f>$O$22*A27</f>
        <v>2.82</v>
      </c>
      <c r="P27" s="13"/>
      <c r="Q27" s="14">
        <f t="shared" si="29"/>
        <v>6.36</v>
      </c>
      <c r="R27" s="13"/>
      <c r="S27" s="14">
        <f>$S$22*A27</f>
        <v>4.5</v>
      </c>
      <c r="T27" s="13"/>
      <c r="U27" s="14">
        <f>$U$22*A27</f>
        <v>3.5999999999999996</v>
      </c>
      <c r="V27" s="13"/>
      <c r="W27" s="14">
        <f>$W$22*A27</f>
        <v>10.08</v>
      </c>
      <c r="X27" s="13"/>
      <c r="Y27" s="14">
        <f t="shared" si="21"/>
        <v>83.28</v>
      </c>
      <c r="Z27" s="13"/>
      <c r="AA27" s="13">
        <f>AA26</f>
        <v>4.45</v>
      </c>
      <c r="AB27" s="13"/>
      <c r="AC27" s="4">
        <f t="shared" si="22"/>
        <v>512.31000000000006</v>
      </c>
      <c r="AD27" s="13"/>
    </row>
    <row r="28" spans="1:32" x14ac:dyDescent="0.25">
      <c r="A28" s="10">
        <v>7</v>
      </c>
      <c r="B28" s="13"/>
      <c r="C28" s="13">
        <f t="shared" ref="C28:C33" si="31">C27</f>
        <v>85.7</v>
      </c>
      <c r="D28" s="13"/>
      <c r="E28" s="13">
        <f>$E$27</f>
        <v>210.36</v>
      </c>
      <c r="F28" s="13"/>
      <c r="G28" s="13">
        <f>$G$27</f>
        <v>19.14</v>
      </c>
      <c r="H28" s="13"/>
      <c r="I28" s="13">
        <f>$I$27</f>
        <v>31.08</v>
      </c>
      <c r="J28" s="13"/>
      <c r="K28" s="13">
        <f>$K$27</f>
        <v>25.380000000000003</v>
      </c>
      <c r="L28" s="13"/>
      <c r="M28" s="15">
        <f>M27</f>
        <v>25.56</v>
      </c>
      <c r="N28" s="13"/>
      <c r="O28" s="15">
        <f>O27</f>
        <v>2.82</v>
      </c>
      <c r="P28" s="13"/>
      <c r="Q28" s="15">
        <f>Q27</f>
        <v>6.36</v>
      </c>
      <c r="R28" s="13"/>
      <c r="S28" s="15">
        <f>S27</f>
        <v>4.5</v>
      </c>
      <c r="T28" s="13"/>
      <c r="U28" s="15">
        <f>U27</f>
        <v>3.5999999999999996</v>
      </c>
      <c r="V28" s="13"/>
      <c r="W28" s="13">
        <f>W27</f>
        <v>10.08</v>
      </c>
      <c r="X28" s="13"/>
      <c r="Y28" s="15">
        <f>Y27</f>
        <v>83.28</v>
      </c>
      <c r="Z28" s="13"/>
      <c r="AA28" s="13">
        <f t="shared" ref="AA28:AA33" si="32">AA27</f>
        <v>4.45</v>
      </c>
      <c r="AB28" s="13"/>
      <c r="AC28" s="4">
        <f t="shared" si="22"/>
        <v>512.31000000000006</v>
      </c>
      <c r="AD28" s="13"/>
    </row>
    <row r="29" spans="1:32" x14ac:dyDescent="0.25">
      <c r="A29" s="10">
        <v>8</v>
      </c>
      <c r="B29" s="13"/>
      <c r="C29" s="13">
        <f t="shared" si="31"/>
        <v>85.7</v>
      </c>
      <c r="D29" s="13"/>
      <c r="E29" s="13">
        <f t="shared" ref="E29:E33" si="33">$E$27</f>
        <v>210.36</v>
      </c>
      <c r="F29" s="13"/>
      <c r="G29" s="13">
        <f t="shared" ref="G29:G33" si="34">$G$27</f>
        <v>19.14</v>
      </c>
      <c r="H29" s="13"/>
      <c r="I29" s="13">
        <f t="shared" ref="I29:I33" si="35">$I$27</f>
        <v>31.08</v>
      </c>
      <c r="J29" s="13"/>
      <c r="K29" s="13">
        <f t="shared" ref="K29:K33" si="36">$K$27</f>
        <v>25.380000000000003</v>
      </c>
      <c r="L29" s="13"/>
      <c r="M29" s="13">
        <f>M28</f>
        <v>25.56</v>
      </c>
      <c r="N29" s="13"/>
      <c r="O29" s="13">
        <f>O28</f>
        <v>2.82</v>
      </c>
      <c r="P29" s="13"/>
      <c r="Q29" s="13">
        <f>Q28</f>
        <v>6.36</v>
      </c>
      <c r="R29" s="13"/>
      <c r="S29" s="13">
        <f>S28</f>
        <v>4.5</v>
      </c>
      <c r="T29" s="13"/>
      <c r="U29" s="13">
        <f>U28</f>
        <v>3.5999999999999996</v>
      </c>
      <c r="V29" s="13"/>
      <c r="W29" s="13">
        <f t="shared" ref="W29:W33" si="37">W28</f>
        <v>10.08</v>
      </c>
      <c r="X29" s="13"/>
      <c r="Y29" s="13">
        <f t="shared" ref="Y29:Y33" si="38">Y28</f>
        <v>83.28</v>
      </c>
      <c r="Z29" s="13"/>
      <c r="AA29" s="13">
        <f t="shared" si="32"/>
        <v>4.45</v>
      </c>
      <c r="AB29" s="13"/>
      <c r="AC29" s="4">
        <f t="shared" si="22"/>
        <v>512.31000000000006</v>
      </c>
      <c r="AD29" s="13"/>
    </row>
    <row r="30" spans="1:32" x14ac:dyDescent="0.25">
      <c r="A30" s="10">
        <v>9</v>
      </c>
      <c r="B30" s="13"/>
      <c r="C30" s="13">
        <f t="shared" si="31"/>
        <v>85.7</v>
      </c>
      <c r="D30" s="13"/>
      <c r="E30" s="13">
        <f t="shared" si="33"/>
        <v>210.36</v>
      </c>
      <c r="F30" s="13"/>
      <c r="G30" s="13">
        <f t="shared" si="34"/>
        <v>19.14</v>
      </c>
      <c r="H30" s="13"/>
      <c r="I30" s="13">
        <f t="shared" si="35"/>
        <v>31.08</v>
      </c>
      <c r="J30" s="13"/>
      <c r="K30" s="13">
        <f t="shared" si="36"/>
        <v>25.380000000000003</v>
      </c>
      <c r="L30" s="13"/>
      <c r="M30" s="13">
        <f t="shared" ref="M30:O33" si="39">M29</f>
        <v>25.56</v>
      </c>
      <c r="N30" s="13"/>
      <c r="O30" s="13">
        <f t="shared" si="39"/>
        <v>2.82</v>
      </c>
      <c r="P30" s="13"/>
      <c r="Q30" s="13">
        <f t="shared" ref="Q30:Q33" si="40">Q29</f>
        <v>6.36</v>
      </c>
      <c r="R30" s="13"/>
      <c r="S30" s="13">
        <f t="shared" ref="S30:S33" si="41">S29</f>
        <v>4.5</v>
      </c>
      <c r="T30" s="13"/>
      <c r="U30" s="13">
        <f t="shared" ref="U30:U33" si="42">U29</f>
        <v>3.5999999999999996</v>
      </c>
      <c r="V30" s="13"/>
      <c r="W30" s="13">
        <f t="shared" si="37"/>
        <v>10.08</v>
      </c>
      <c r="X30" s="13"/>
      <c r="Y30" s="13">
        <f t="shared" si="38"/>
        <v>83.28</v>
      </c>
      <c r="Z30" s="13"/>
      <c r="AA30" s="13">
        <f t="shared" si="32"/>
        <v>4.45</v>
      </c>
      <c r="AB30" s="13"/>
      <c r="AC30" s="4">
        <f t="shared" si="22"/>
        <v>512.31000000000006</v>
      </c>
      <c r="AD30" s="13"/>
    </row>
    <row r="31" spans="1:32" x14ac:dyDescent="0.25">
      <c r="A31" s="10">
        <v>10</v>
      </c>
      <c r="B31" s="13"/>
      <c r="C31" s="13">
        <f t="shared" si="31"/>
        <v>85.7</v>
      </c>
      <c r="D31" s="13"/>
      <c r="E31" s="13">
        <f t="shared" si="33"/>
        <v>210.36</v>
      </c>
      <c r="F31" s="13"/>
      <c r="G31" s="13">
        <f t="shared" si="34"/>
        <v>19.14</v>
      </c>
      <c r="H31" s="13"/>
      <c r="I31" s="13">
        <f t="shared" si="35"/>
        <v>31.08</v>
      </c>
      <c r="J31" s="13"/>
      <c r="K31" s="13">
        <f t="shared" si="36"/>
        <v>25.380000000000003</v>
      </c>
      <c r="L31" s="13"/>
      <c r="M31" s="13">
        <f t="shared" si="39"/>
        <v>25.56</v>
      </c>
      <c r="N31" s="13"/>
      <c r="O31" s="13">
        <f t="shared" si="39"/>
        <v>2.82</v>
      </c>
      <c r="P31" s="13"/>
      <c r="Q31" s="13">
        <f t="shared" si="40"/>
        <v>6.36</v>
      </c>
      <c r="R31" s="13"/>
      <c r="S31" s="13">
        <f t="shared" si="41"/>
        <v>4.5</v>
      </c>
      <c r="T31" s="13"/>
      <c r="U31" s="13">
        <f t="shared" si="42"/>
        <v>3.5999999999999996</v>
      </c>
      <c r="V31" s="13"/>
      <c r="W31" s="13">
        <f t="shared" si="37"/>
        <v>10.08</v>
      </c>
      <c r="X31" s="13"/>
      <c r="Y31" s="13">
        <f t="shared" si="38"/>
        <v>83.28</v>
      </c>
      <c r="Z31" s="13"/>
      <c r="AA31" s="13">
        <f t="shared" si="32"/>
        <v>4.45</v>
      </c>
      <c r="AB31" s="13"/>
      <c r="AC31" s="4">
        <f t="shared" si="22"/>
        <v>512.31000000000006</v>
      </c>
      <c r="AD31" s="13"/>
    </row>
    <row r="32" spans="1:32" x14ac:dyDescent="0.25">
      <c r="A32" s="10">
        <v>11</v>
      </c>
      <c r="B32" s="13"/>
      <c r="C32" s="13">
        <f t="shared" si="31"/>
        <v>85.7</v>
      </c>
      <c r="D32" s="13"/>
      <c r="E32" s="13">
        <f t="shared" si="33"/>
        <v>210.36</v>
      </c>
      <c r="F32" s="13"/>
      <c r="G32" s="13">
        <f t="shared" si="34"/>
        <v>19.14</v>
      </c>
      <c r="H32" s="13"/>
      <c r="I32" s="13">
        <f t="shared" si="35"/>
        <v>31.08</v>
      </c>
      <c r="J32" s="13"/>
      <c r="K32" s="13">
        <f t="shared" si="36"/>
        <v>25.380000000000003</v>
      </c>
      <c r="L32" s="13"/>
      <c r="M32" s="13">
        <f t="shared" si="39"/>
        <v>25.56</v>
      </c>
      <c r="N32" s="13"/>
      <c r="O32" s="13">
        <f t="shared" si="39"/>
        <v>2.82</v>
      </c>
      <c r="P32" s="13"/>
      <c r="Q32" s="13">
        <f t="shared" si="40"/>
        <v>6.36</v>
      </c>
      <c r="R32" s="13"/>
      <c r="S32" s="13">
        <f t="shared" si="41"/>
        <v>4.5</v>
      </c>
      <c r="T32" s="13"/>
      <c r="U32" s="13">
        <f t="shared" si="42"/>
        <v>3.5999999999999996</v>
      </c>
      <c r="V32" s="13"/>
      <c r="W32" s="13">
        <f t="shared" si="37"/>
        <v>10.08</v>
      </c>
      <c r="X32" s="13"/>
      <c r="Y32" s="13">
        <f t="shared" si="38"/>
        <v>83.28</v>
      </c>
      <c r="Z32" s="13"/>
      <c r="AA32" s="13">
        <f t="shared" si="32"/>
        <v>4.45</v>
      </c>
      <c r="AB32" s="13"/>
      <c r="AC32" s="4">
        <f t="shared" si="22"/>
        <v>512.31000000000006</v>
      </c>
      <c r="AD32" s="13"/>
    </row>
    <row r="33" spans="1:31" x14ac:dyDescent="0.25">
      <c r="A33" s="10">
        <v>12</v>
      </c>
      <c r="B33" s="13"/>
      <c r="C33" s="13">
        <f t="shared" si="31"/>
        <v>85.7</v>
      </c>
      <c r="D33" s="13"/>
      <c r="E33" s="13">
        <f t="shared" si="33"/>
        <v>210.36</v>
      </c>
      <c r="F33" s="13"/>
      <c r="G33" s="13">
        <f t="shared" si="34"/>
        <v>19.14</v>
      </c>
      <c r="H33" s="13"/>
      <c r="I33" s="13">
        <f t="shared" si="35"/>
        <v>31.08</v>
      </c>
      <c r="J33" s="13"/>
      <c r="K33" s="13">
        <f t="shared" si="36"/>
        <v>25.380000000000003</v>
      </c>
      <c r="L33" s="13"/>
      <c r="M33" s="13">
        <f t="shared" si="39"/>
        <v>25.56</v>
      </c>
      <c r="N33" s="13"/>
      <c r="O33" s="13">
        <f t="shared" si="39"/>
        <v>2.82</v>
      </c>
      <c r="P33" s="13"/>
      <c r="Q33" s="13">
        <f t="shared" si="40"/>
        <v>6.36</v>
      </c>
      <c r="R33" s="13"/>
      <c r="S33" s="13">
        <f t="shared" si="41"/>
        <v>4.5</v>
      </c>
      <c r="T33" s="13"/>
      <c r="U33" s="13">
        <f t="shared" si="42"/>
        <v>3.5999999999999996</v>
      </c>
      <c r="V33" s="13"/>
      <c r="W33" s="13">
        <f t="shared" si="37"/>
        <v>10.08</v>
      </c>
      <c r="X33" s="13"/>
      <c r="Y33" s="13">
        <f t="shared" si="38"/>
        <v>83.28</v>
      </c>
      <c r="Z33" s="13"/>
      <c r="AA33" s="13">
        <f t="shared" si="32"/>
        <v>4.45</v>
      </c>
      <c r="AB33" s="13"/>
      <c r="AC33" s="4">
        <f t="shared" si="22"/>
        <v>512.31000000000006</v>
      </c>
      <c r="AD33" s="13"/>
    </row>
    <row r="34" spans="1:31" x14ac:dyDescent="0.25">
      <c r="A34" s="17"/>
    </row>
    <row r="35" spans="1:31" x14ac:dyDescent="0.25">
      <c r="A35" s="21" t="s">
        <v>36</v>
      </c>
      <c r="E35" s="24"/>
      <c r="G35" s="24"/>
      <c r="I35" s="24"/>
      <c r="W35" s="4"/>
      <c r="Y35" s="4"/>
      <c r="AA35" s="4"/>
      <c r="AC35" s="4"/>
      <c r="AE35" s="4"/>
    </row>
    <row r="36" spans="1:31" x14ac:dyDescent="0.25">
      <c r="A36" s="21"/>
      <c r="C36" s="6" t="s">
        <v>17</v>
      </c>
      <c r="E36" s="24"/>
      <c r="G36" s="24"/>
      <c r="I36" s="24"/>
      <c r="W36" s="4"/>
      <c r="Y36" s="4"/>
      <c r="AA36" s="4"/>
      <c r="AC36" s="4"/>
      <c r="AE36" s="4"/>
    </row>
    <row r="37" spans="1:31" x14ac:dyDescent="0.25">
      <c r="A37" s="25" t="s">
        <v>18</v>
      </c>
      <c r="C37" s="9" t="s">
        <v>33</v>
      </c>
      <c r="E37" s="24"/>
      <c r="G37" s="24"/>
      <c r="I37" s="24"/>
      <c r="W37" s="4"/>
      <c r="Y37" s="4"/>
      <c r="AA37" s="4"/>
      <c r="AC37" s="4"/>
      <c r="AE37" s="4"/>
    </row>
    <row r="38" spans="1:31" x14ac:dyDescent="0.25">
      <c r="A38" s="10">
        <v>1</v>
      </c>
      <c r="C38" s="13">
        <f>AC6</f>
        <v>6.67</v>
      </c>
      <c r="W38" s="4"/>
      <c r="Y38" s="4"/>
      <c r="AA38" s="4"/>
      <c r="AC38" s="4"/>
      <c r="AE38" s="4"/>
    </row>
    <row r="39" spans="1:31" x14ac:dyDescent="0.25">
      <c r="A39" s="10">
        <v>2</v>
      </c>
      <c r="C39" s="13">
        <f>$C$38*A39</f>
        <v>13.34</v>
      </c>
    </row>
    <row r="40" spans="1:31" x14ac:dyDescent="0.25">
      <c r="A40" s="10">
        <v>3</v>
      </c>
      <c r="C40" s="13">
        <f>$C$38*A40</f>
        <v>20.009999999999998</v>
      </c>
    </row>
    <row r="41" spans="1:31" x14ac:dyDescent="0.25">
      <c r="A41" s="10">
        <v>4</v>
      </c>
      <c r="C41" s="13">
        <f>$C$38*A41</f>
        <v>26.68</v>
      </c>
    </row>
    <row r="42" spans="1:31" x14ac:dyDescent="0.25">
      <c r="A42" s="10">
        <v>5</v>
      </c>
      <c r="C42" s="13">
        <f>$C$38*A42</f>
        <v>33.35</v>
      </c>
    </row>
    <row r="43" spans="1:31" x14ac:dyDescent="0.25">
      <c r="A43" s="10">
        <v>6</v>
      </c>
      <c r="C43" s="13">
        <f>$C$38*A43</f>
        <v>40.019999999999996</v>
      </c>
    </row>
    <row r="44" spans="1:31" x14ac:dyDescent="0.25">
      <c r="A44" s="10">
        <v>7</v>
      </c>
      <c r="C44" s="13">
        <f t="shared" ref="C44:C49" si="43">$C$38*$A$43</f>
        <v>40.019999999999996</v>
      </c>
    </row>
    <row r="45" spans="1:31" x14ac:dyDescent="0.25">
      <c r="A45" s="10">
        <v>8</v>
      </c>
      <c r="C45" s="13">
        <f t="shared" si="43"/>
        <v>40.019999999999996</v>
      </c>
    </row>
    <row r="46" spans="1:31" x14ac:dyDescent="0.25">
      <c r="A46" s="10">
        <v>9</v>
      </c>
      <c r="C46" s="13">
        <f t="shared" si="43"/>
        <v>40.019999999999996</v>
      </c>
    </row>
    <row r="47" spans="1:31" x14ac:dyDescent="0.25">
      <c r="A47" s="10">
        <v>10</v>
      </c>
      <c r="C47" s="13">
        <f t="shared" si="43"/>
        <v>40.019999999999996</v>
      </c>
    </row>
    <row r="48" spans="1:31" x14ac:dyDescent="0.25">
      <c r="A48" s="10">
        <v>11</v>
      </c>
      <c r="C48" s="13">
        <f t="shared" si="43"/>
        <v>40.019999999999996</v>
      </c>
    </row>
    <row r="49" spans="1:3" x14ac:dyDescent="0.25">
      <c r="A49" s="10">
        <v>12</v>
      </c>
      <c r="C49" s="13">
        <f t="shared" si="43"/>
        <v>40.019999999999996</v>
      </c>
    </row>
    <row r="52" spans="1:3" x14ac:dyDescent="0.25">
      <c r="A52" t="s">
        <v>40</v>
      </c>
    </row>
    <row r="53" spans="1:3" x14ac:dyDescent="0.25">
      <c r="A53" t="s">
        <v>41</v>
      </c>
    </row>
  </sheetData>
  <pageMargins left="0.25" right="0.25" top="0.75" bottom="0.75" header="0.3" footer="0.3"/>
  <pageSetup scale="96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0F13CA27DF24B825F8083F05BE77B" ma:contentTypeVersion="2" ma:contentTypeDescription="Create a new document." ma:contentTypeScope="" ma:versionID="5b29241c22283a79d0042b5702ba8355">
  <xsd:schema xmlns:xsd="http://www.w3.org/2001/XMLSchema" xmlns:xs="http://www.w3.org/2001/XMLSchema" xmlns:p="http://schemas.microsoft.com/office/2006/metadata/properties" xmlns:ns1="http://schemas.microsoft.com/sharepoint/v3" xmlns:ns2="beaf5f31-8cd1-41e4-a47a-7a8ecc96f470" targetNamespace="http://schemas.microsoft.com/office/2006/metadata/properties" ma:root="true" ma:fieldsID="5322d691205687339a375eabd466c221" ns1:_="" ns2:_="">
    <xsd:import namespace="http://schemas.microsoft.com/sharepoint/v3"/>
    <xsd:import namespace="beaf5f31-8cd1-41e4-a47a-7a8ecc96f4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f5f31-8cd1-41e4-a47a-7a8ecc96f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56D362-ADDF-408E-93DD-7B39441A7BF9}"/>
</file>

<file path=customXml/itemProps2.xml><?xml version="1.0" encoding="utf-8"?>
<ds:datastoreItem xmlns:ds="http://schemas.openxmlformats.org/officeDocument/2006/customXml" ds:itemID="{57DAE548-E488-42A3-BA3D-C0BE764C553E}"/>
</file>

<file path=customXml/itemProps3.xml><?xml version="1.0" encoding="utf-8"?>
<ds:datastoreItem xmlns:ds="http://schemas.openxmlformats.org/officeDocument/2006/customXml" ds:itemID="{6EF3F562-B16E-4DEC-9D78-69476139BA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Semester</vt:lpstr>
      <vt:lpstr>Winterim</vt:lpstr>
      <vt:lpstr>Summer</vt:lpstr>
      <vt:lpstr>Semester!Print_Area</vt:lpstr>
      <vt:lpstr>Summer!Print_Area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Watkins, Brian</dc:creator>
  <cp:lastModifiedBy>Siclovan, Kim</cp:lastModifiedBy>
  <dcterms:created xsi:type="dcterms:W3CDTF">2023-08-24T11:11:11Z</dcterms:created>
  <dcterms:modified xsi:type="dcterms:W3CDTF">2023-08-24T16:15:56Z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0x010100DAD0F13CA27DF24B825F8083F05BE77B</vt:lpwstr>
  </property>
</Properties>
</file>