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7725" tabRatio="522" activeTab="5"/>
  </bookViews>
  <sheets>
    <sheet name="Budget wksht w-notes" sheetId="8" r:id="rId1"/>
    <sheet name="Budget summary" sheetId="3" r:id="rId2"/>
    <sheet name="History of expenses" sheetId="1" r:id="rId3"/>
    <sheet name="Tracking blank" sheetId="4" r:id="rId4"/>
    <sheet name="Tracking Demo" sheetId="5" r:id="rId5"/>
    <sheet name="Journal demo" sheetId="7" r:id="rId6"/>
  </sheets>
  <definedNames>
    <definedName name="_xlnm.Print_Area" localSheetId="1">'Budget summary'!$A$1:$G$28</definedName>
    <definedName name="_xlnm.Print_Area" localSheetId="0">'Budget wksht w-notes'!$A$1:$H$48</definedName>
    <definedName name="_xlnm.Print_Area" localSheetId="2">'History of expenses'!$A$2:$P$33</definedName>
    <definedName name="_xlnm.Print_Area" localSheetId="5">'Journal demo'!$B$1:$X$81</definedName>
    <definedName name="_xlnm.Print_Area" localSheetId="3">'Tracking blank'!$A$1:$L$25</definedName>
    <definedName name="_xlnm.Print_Area" localSheetId="4">'Tracking Demo'!$A$1:$J$40</definedName>
  </definedNames>
  <calcPr calcId="125725"/>
</workbook>
</file>

<file path=xl/calcChain.xml><?xml version="1.0" encoding="utf-8"?>
<calcChain xmlns="http://schemas.openxmlformats.org/spreadsheetml/2006/main">
  <c r="J40" i="5"/>
  <c r="J38"/>
  <c r="J24"/>
  <c r="J23"/>
  <c r="F39" i="8"/>
  <c r="E35"/>
  <c r="E39" s="1"/>
  <c r="F9"/>
  <c r="E9"/>
  <c r="D9"/>
  <c r="C9"/>
  <c r="F48"/>
  <c r="E48"/>
  <c r="D48"/>
  <c r="C48"/>
  <c r="G47"/>
  <c r="G46"/>
  <c r="G45"/>
  <c r="G35"/>
  <c r="F35"/>
  <c r="C35"/>
  <c r="C39" s="1"/>
  <c r="H28"/>
  <c r="D25"/>
  <c r="H23"/>
  <c r="H20"/>
  <c r="H15"/>
  <c r="D12"/>
  <c r="H11"/>
  <c r="H4"/>
  <c r="D35" l="1"/>
  <c r="D39" s="1"/>
  <c r="G48"/>
  <c r="H35"/>
  <c r="G4" i="7"/>
  <c r="G79"/>
  <c r="G81" s="1"/>
  <c r="X77"/>
  <c r="X76"/>
  <c r="X75"/>
  <c r="H75"/>
  <c r="I75" s="1"/>
  <c r="X73"/>
  <c r="X74" s="1"/>
  <c r="V64"/>
  <c r="X62"/>
  <c r="O61"/>
  <c r="U59"/>
  <c r="L58"/>
  <c r="F57"/>
  <c r="X57" s="1"/>
  <c r="R56"/>
  <c r="U55"/>
  <c r="U54"/>
  <c r="K53"/>
  <c r="O52"/>
  <c r="L51"/>
  <c r="L50"/>
  <c r="X49"/>
  <c r="K48"/>
  <c r="K47"/>
  <c r="O46"/>
  <c r="I45"/>
  <c r="M44"/>
  <c r="E43"/>
  <c r="N43" s="1"/>
  <c r="P42"/>
  <c r="V40"/>
  <c r="V65" s="1"/>
  <c r="U40"/>
  <c r="T40"/>
  <c r="S40"/>
  <c r="Q40"/>
  <c r="P40"/>
  <c r="O40"/>
  <c r="N40"/>
  <c r="M40"/>
  <c r="L40"/>
  <c r="K40"/>
  <c r="J40"/>
  <c r="I40"/>
  <c r="R39"/>
  <c r="R37"/>
  <c r="R40" s="1"/>
  <c r="U36"/>
  <c r="U64" s="1"/>
  <c r="S36"/>
  <c r="Q36"/>
  <c r="Q64" s="1"/>
  <c r="J36"/>
  <c r="J64" s="1"/>
  <c r="I36"/>
  <c r="F35"/>
  <c r="E35"/>
  <c r="L33"/>
  <c r="R32"/>
  <c r="K31"/>
  <c r="X30"/>
  <c r="X29"/>
  <c r="X28"/>
  <c r="X27"/>
  <c r="L26"/>
  <c r="O25"/>
  <c r="T24"/>
  <c r="N23"/>
  <c r="N36" s="1"/>
  <c r="P22"/>
  <c r="P36" s="1"/>
  <c r="P64" s="1"/>
  <c r="L21"/>
  <c r="Z20"/>
  <c r="R19"/>
  <c r="R36" s="1"/>
  <c r="T18"/>
  <c r="T36" s="1"/>
  <c r="T64" s="1"/>
  <c r="K17"/>
  <c r="K36" s="1"/>
  <c r="K64" s="1"/>
  <c r="X16"/>
  <c r="X15"/>
  <c r="X14"/>
  <c r="O13"/>
  <c r="O36" s="1"/>
  <c r="O64" s="1"/>
  <c r="X12"/>
  <c r="X11"/>
  <c r="X10"/>
  <c r="X9"/>
  <c r="L8"/>
  <c r="L36" s="1"/>
  <c r="L64" s="1"/>
  <c r="M6"/>
  <c r="M5"/>
  <c r="M36" s="1"/>
  <c r="X4"/>
  <c r="G5" l="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N64"/>
  <c r="N65" s="1"/>
  <c r="F72"/>
  <c r="M64"/>
  <c r="G72" s="1"/>
  <c r="F71"/>
  <c r="X40"/>
  <c r="J65"/>
  <c r="L65"/>
  <c r="P65"/>
  <c r="U65"/>
  <c r="F74"/>
  <c r="R64"/>
  <c r="G74" s="1"/>
  <c r="F73"/>
  <c r="R65"/>
  <c r="K65"/>
  <c r="O65"/>
  <c r="Q65"/>
  <c r="T65"/>
  <c r="I64"/>
  <c r="S64"/>
  <c r="G73" s="1"/>
  <c r="M65" l="1"/>
  <c r="G71"/>
  <c r="X64"/>
  <c r="I65"/>
  <c r="H73"/>
  <c r="I73" s="1"/>
  <c r="H74"/>
  <c r="I74" s="1"/>
  <c r="S65"/>
  <c r="H71"/>
  <c r="I71" s="1"/>
  <c r="H72"/>
  <c r="I72" s="1"/>
  <c r="X65" l="1"/>
  <c r="M38" i="5" l="1"/>
  <c r="L38"/>
  <c r="I38"/>
  <c r="H38"/>
  <c r="F38"/>
  <c r="E38"/>
  <c r="D38"/>
  <c r="B38"/>
  <c r="G31"/>
  <c r="G38" s="1"/>
  <c r="M23"/>
  <c r="M39" s="1"/>
  <c r="L23"/>
  <c r="L39" s="1"/>
  <c r="I23"/>
  <c r="I39" s="1"/>
  <c r="H23"/>
  <c r="H39" s="1"/>
  <c r="G23"/>
  <c r="G39" s="1"/>
  <c r="F23"/>
  <c r="F39" s="1"/>
  <c r="E23"/>
  <c r="E39" s="1"/>
  <c r="D23"/>
  <c r="D39" s="1"/>
  <c r="B23"/>
  <c r="F28" i="3"/>
  <c r="E28"/>
  <c r="D28"/>
  <c r="C28"/>
  <c r="G27"/>
  <c r="G26"/>
  <c r="G28" s="1"/>
  <c r="F16"/>
  <c r="F20" s="1"/>
  <c r="E16"/>
  <c r="E20" s="1"/>
  <c r="D16"/>
  <c r="D20" s="1"/>
  <c r="C16"/>
  <c r="C20" s="1"/>
  <c r="C7"/>
  <c r="C22" s="1"/>
  <c r="P23" i="1"/>
  <c r="P21"/>
  <c r="P20"/>
  <c r="P19"/>
  <c r="P18"/>
  <c r="P17"/>
  <c r="P15"/>
  <c r="P14"/>
  <c r="P13"/>
  <c r="P12"/>
  <c r="P11"/>
  <c r="P10"/>
  <c r="P8"/>
  <c r="P7"/>
  <c r="P6"/>
  <c r="P5"/>
  <c r="P4"/>
  <c r="E25" i="5" l="1"/>
  <c r="E40" s="1"/>
  <c r="G25"/>
  <c r="G40" s="1"/>
  <c r="I25"/>
  <c r="I40" s="1"/>
  <c r="M25"/>
  <c r="M40" s="1"/>
  <c r="D25"/>
  <c r="D40" s="1"/>
  <c r="F25"/>
  <c r="F40" s="1"/>
  <c r="H25"/>
  <c r="H40" s="1"/>
  <c r="L25"/>
  <c r="L40" s="1"/>
  <c r="E6" i="3"/>
  <c r="E7" s="1"/>
  <c r="E22" s="1"/>
  <c r="F6" s="1"/>
  <c r="F7" s="1"/>
  <c r="F22" s="1"/>
  <c r="D6"/>
  <c r="D7" s="1"/>
  <c r="C40" i="8" l="1"/>
  <c r="E40"/>
  <c r="G39"/>
  <c r="H39"/>
  <c r="F40"/>
  <c r="J25" i="5"/>
  <c r="J39"/>
  <c r="H9" i="8"/>
  <c r="G9"/>
  <c r="G40"/>
</calcChain>
</file>

<file path=xl/sharedStrings.xml><?xml version="1.0" encoding="utf-8"?>
<sst xmlns="http://schemas.openxmlformats.org/spreadsheetml/2006/main" count="468" uniqueCount="323">
  <si>
    <t>Actual Expenses</t>
  </si>
  <si>
    <t>2011 thru</t>
  </si>
  <si>
    <t>2011 total</t>
  </si>
  <si>
    <t>2011 Budget</t>
  </si>
  <si>
    <t>2000-01</t>
  </si>
  <si>
    <t>2001-02</t>
  </si>
  <si>
    <t>2002-03</t>
  </si>
  <si>
    <t>2003-04</t>
  </si>
  <si>
    <t>2004-05</t>
  </si>
  <si>
    <t>2005-06</t>
  </si>
  <si>
    <t>2006-07</t>
  </si>
  <si>
    <r>
      <t>2007-08</t>
    </r>
    <r>
      <rPr>
        <b/>
        <vertAlign val="superscript"/>
        <sz val="10"/>
        <rFont val="Arial"/>
        <family val="2"/>
      </rPr>
      <t>5</t>
    </r>
  </si>
  <si>
    <t>Projected</t>
  </si>
  <si>
    <t>Budgeted</t>
  </si>
  <si>
    <t>status +/-</t>
  </si>
  <si>
    <t>Administration and Operations</t>
  </si>
  <si>
    <t>a)</t>
  </si>
  <si>
    <t>Insurance</t>
  </si>
  <si>
    <t>b)</t>
  </si>
  <si>
    <t xml:space="preserve">Legal </t>
  </si>
  <si>
    <r>
      <t>(1,983)</t>
    </r>
    <r>
      <rPr>
        <vertAlign val="superscript"/>
        <sz val="10"/>
        <rFont val="Arial"/>
        <family val="2"/>
      </rPr>
      <t>1</t>
    </r>
  </si>
  <si>
    <t>-</t>
  </si>
  <si>
    <t>c)</t>
  </si>
  <si>
    <r>
      <t xml:space="preserve">Postage &amp; Advertising </t>
    </r>
    <r>
      <rPr>
        <vertAlign val="superscript"/>
        <sz val="10"/>
        <rFont val="Arial"/>
        <family val="2"/>
      </rPr>
      <t>2</t>
    </r>
  </si>
  <si>
    <t>d)</t>
  </si>
  <si>
    <t>Office Supplies &amp; Secretarial</t>
  </si>
  <si>
    <t>Information and Education</t>
  </si>
  <si>
    <t>e)</t>
  </si>
  <si>
    <t>Lake Organization Dues &amp; Contributions</t>
  </si>
  <si>
    <t>f)</t>
  </si>
  <si>
    <t>Conferences &amp; Seminars</t>
  </si>
  <si>
    <t>g)</t>
  </si>
  <si>
    <r>
      <t xml:space="preserve">DPL Newsletter </t>
    </r>
    <r>
      <rPr>
        <vertAlign val="superscript"/>
        <sz val="10"/>
        <rFont val="Arial"/>
        <family val="2"/>
      </rPr>
      <t>2</t>
    </r>
  </si>
  <si>
    <t>h)</t>
  </si>
  <si>
    <t>Publications, other I &amp; E Material</t>
  </si>
  <si>
    <t>i)</t>
  </si>
  <si>
    <t>Adopt-A-Lake Program</t>
  </si>
  <si>
    <t>Lake Management</t>
  </si>
  <si>
    <t>j)</t>
  </si>
  <si>
    <t>Aquatic Plant Management</t>
  </si>
  <si>
    <t>k)</t>
  </si>
  <si>
    <t>Fish Stocking Contribution to PLSC</t>
  </si>
  <si>
    <t>l)</t>
  </si>
  <si>
    <r>
      <t>Lake Consultant &amp; Expenses</t>
    </r>
    <r>
      <rPr>
        <vertAlign val="superscript"/>
        <sz val="10"/>
        <rFont val="Arial"/>
        <family val="2"/>
      </rPr>
      <t xml:space="preserve"> 3</t>
    </r>
  </si>
  <si>
    <t>m)</t>
  </si>
  <si>
    <r>
      <t>Water Quality Testing</t>
    </r>
    <r>
      <rPr>
        <vertAlign val="superscript"/>
        <sz val="10"/>
        <rFont val="Arial"/>
        <family val="2"/>
      </rPr>
      <t xml:space="preserve"> 4</t>
    </r>
  </si>
  <si>
    <r>
      <rPr>
        <b/>
        <u/>
        <sz val="10"/>
        <rFont val="Arial"/>
        <family val="2"/>
      </rPr>
      <t>Contingency</t>
    </r>
    <r>
      <rPr>
        <b/>
        <sz val="10"/>
        <rFont val="Arial"/>
        <family val="2"/>
      </rPr>
      <t xml:space="preserve"> (new in 2009)</t>
    </r>
  </si>
  <si>
    <t>Lake District Budget Worksheet</t>
  </si>
  <si>
    <t xml:space="preserve">Last Year 
Actual </t>
  </si>
  <si>
    <t>Current Yr Actual 
Jan-June</t>
  </si>
  <si>
    <t>Current Yr Estimated
Jan-Dec</t>
  </si>
  <si>
    <t xml:space="preserve">Next Year Proposed  </t>
  </si>
  <si>
    <t>Current Budget</t>
  </si>
  <si>
    <t>REVENUES</t>
  </si>
  <si>
    <t>Tax Levy</t>
  </si>
  <si>
    <t>ç</t>
  </si>
  <si>
    <t>Levy</t>
  </si>
  <si>
    <t>Special Charges</t>
  </si>
  <si>
    <t>Lake Grant Reimbursement</t>
  </si>
  <si>
    <t>Other income</t>
  </si>
  <si>
    <t>Carryover/Cash Balance</t>
  </si>
  <si>
    <t>Total Revenue</t>
  </si>
  <si>
    <t>EXPENDITURES/APPROPRIATIONS</t>
  </si>
  <si>
    <t>Administrative Costs</t>
  </si>
  <si>
    <t>4,000.00</t>
  </si>
  <si>
    <t>Administrative Expenses</t>
  </si>
  <si>
    <t>Legal/Engineering Expenses</t>
  </si>
  <si>
    <t>Annual meeting notice</t>
  </si>
  <si>
    <t>Public Safety</t>
  </si>
  <si>
    <t>3,610.00</t>
  </si>
  <si>
    <t>3,910.00</t>
  </si>
  <si>
    <t>Sign maintenance</t>
  </si>
  <si>
    <t>Water Safety Program</t>
  </si>
  <si>
    <t>Salary for Buoy Boys</t>
  </si>
  <si>
    <t>Maintenance &amp; Storage (buoy tender)</t>
  </si>
  <si>
    <t>Aquatic Plants</t>
  </si>
  <si>
    <t>8,000.00</t>
  </si>
  <si>
    <t>9,000.00</t>
  </si>
  <si>
    <t>Seaweed collection</t>
  </si>
  <si>
    <t>Information &amp; Education</t>
  </si>
  <si>
    <t>2,500.00</t>
  </si>
  <si>
    <t>4,700.00</t>
  </si>
  <si>
    <t>3,700.00</t>
  </si>
  <si>
    <t>Brochures &amp; Newsletter</t>
  </si>
  <si>
    <t>Reimbursement (meetings, workshops)</t>
  </si>
  <si>
    <t>Youth Fund (scholarships/Adopt A Lake)</t>
  </si>
  <si>
    <t>*</t>
  </si>
  <si>
    <t>Lake Ed Pgm Donation (scholarships)</t>
  </si>
  <si>
    <t>Conservation &amp; Development</t>
  </si>
  <si>
    <t>5,000.00</t>
  </si>
  <si>
    <t>Wetland Management</t>
  </si>
  <si>
    <t>Fish Stocking</t>
  </si>
  <si>
    <t>Fishing Pier</t>
  </si>
  <si>
    <t>Small projects</t>
  </si>
  <si>
    <t>Lake Grants</t>
  </si>
  <si>
    <t>0.00</t>
  </si>
  <si>
    <t>6,400.00</t>
  </si>
  <si>
    <t xml:space="preserve">USGS final payment </t>
  </si>
  <si>
    <t>Non-lapsable Funds</t>
  </si>
  <si>
    <t>Operating Fund Total</t>
  </si>
  <si>
    <t>10,000.00</t>
  </si>
  <si>
    <t>Weed barge</t>
  </si>
  <si>
    <t>Buoy System</t>
  </si>
  <si>
    <t>All Funds Total</t>
  </si>
  <si>
    <t>BALANCE</t>
  </si>
  <si>
    <t>balance at end of previous yr</t>
  </si>
  <si>
    <t>revenue added to 
account</t>
  </si>
  <si>
    <t>estimated interest earned</t>
  </si>
  <si>
    <t>transfered 
out of
account</t>
  </si>
  <si>
    <t>balance at end of current year</t>
  </si>
  <si>
    <t>Buoy boat</t>
  </si>
  <si>
    <r>
      <t xml:space="preserve">Buoy System </t>
    </r>
    <r>
      <rPr>
        <sz val="8"/>
        <rFont val="Arial"/>
        <family val="2"/>
      </rPr>
      <t>(buoys, anchors, floats, rope, etc)</t>
    </r>
  </si>
  <si>
    <t>Wetland acquisition</t>
  </si>
  <si>
    <t>Non-lapsable Fund Totals</t>
  </si>
  <si>
    <t>Lake District Budget Summary</t>
  </si>
  <si>
    <t>Current Yr Estimated Jan-Dec</t>
  </si>
  <si>
    <t>Operating Expenses</t>
  </si>
  <si>
    <t>Operating Fund Totals</t>
  </si>
  <si>
    <t>balance at end of previous year</t>
  </si>
  <si>
    <t>spent 
from
account</t>
  </si>
  <si>
    <t>All Fund Totals</t>
  </si>
  <si>
    <t>Lake District Expenses Worksheet</t>
  </si>
  <si>
    <t>Date</t>
  </si>
  <si>
    <t>Amount</t>
  </si>
  <si>
    <t>Description</t>
  </si>
  <si>
    <t>Admin</t>
  </si>
  <si>
    <t>I &amp; E</t>
  </si>
  <si>
    <t>Conserv / Develop</t>
  </si>
  <si>
    <t>Grants</t>
  </si>
  <si>
    <t>Capital Fund 1</t>
  </si>
  <si>
    <t>Capital Fund 2</t>
  </si>
  <si>
    <t>Total spent to date</t>
  </si>
  <si>
    <t>Balance remaining</t>
  </si>
  <si>
    <t>Lake District Expenditures YTD</t>
  </si>
  <si>
    <t>Boat Fund</t>
  </si>
  <si>
    <t>Buoy Fund</t>
  </si>
  <si>
    <t>transfer to non-lapsable fund, boat</t>
  </si>
  <si>
    <t>transfer to non-lapsable fund, buoys</t>
  </si>
  <si>
    <t>Kenosha County (purchase land)</t>
  </si>
  <si>
    <t>WAL - dues</t>
  </si>
  <si>
    <t>personal prop</t>
  </si>
  <si>
    <t>lake convention reimburse</t>
  </si>
  <si>
    <t>WAL - legal action fund</t>
  </si>
  <si>
    <t>software</t>
  </si>
  <si>
    <t>Kuens All Season (buoys)</t>
  </si>
  <si>
    <t>Buoy Boys, install buoys</t>
  </si>
  <si>
    <t>True Value (misc supplies)</t>
  </si>
  <si>
    <t>United Canvas (cover, buoy boat)</t>
  </si>
  <si>
    <t>Smith &amp; Nephew Rolyan (buoys)</t>
  </si>
  <si>
    <t>Lumber Co. (misc.)</t>
  </si>
  <si>
    <t>True Value (buoy repair)</t>
  </si>
  <si>
    <t>Village Public Works (weed pickup)</t>
  </si>
  <si>
    <t>buoy repair</t>
  </si>
  <si>
    <t>Lumber Co. (poly rope)</t>
  </si>
  <si>
    <t>Expenses Anticipated Before Year End</t>
  </si>
  <si>
    <t>legal fees</t>
  </si>
  <si>
    <t>annual meeting costs</t>
  </si>
  <si>
    <t>sign repair</t>
  </si>
  <si>
    <t>meeting reimbursement</t>
  </si>
  <si>
    <t>aquatic plant treatment</t>
  </si>
  <si>
    <t>fish stocking</t>
  </si>
  <si>
    <t xml:space="preserve">USGS grant </t>
  </si>
  <si>
    <t>Buoy Boys salary, remove buoys</t>
  </si>
  <si>
    <t>maintenance bouy tender</t>
  </si>
  <si>
    <t xml:space="preserve"> Remaining Expenses 7/1 - 12/31</t>
  </si>
  <si>
    <t>Total Projected Year End Expenses</t>
  </si>
  <si>
    <t>Projected Year End
 Account Balances</t>
  </si>
  <si>
    <t>cleared</t>
  </si>
  <si>
    <t>ck #</t>
  </si>
  <si>
    <t>debit</t>
  </si>
  <si>
    <t>credit</t>
  </si>
  <si>
    <t>balance</t>
  </si>
  <si>
    <t>Tax Revenue &amp; other income</t>
  </si>
  <si>
    <t>Legal</t>
  </si>
  <si>
    <t>Postage &amp; Advertising</t>
  </si>
  <si>
    <t>DPL Newsletter</t>
  </si>
  <si>
    <t xml:space="preserve">Aquatic Plant Management </t>
  </si>
  <si>
    <t xml:space="preserve">Fish Stocking Contribution To PLSC </t>
  </si>
  <si>
    <t>Wetland Acquisition &amp; Maintenance</t>
  </si>
  <si>
    <t>US Postal Service</t>
  </si>
  <si>
    <t>postage</t>
  </si>
  <si>
    <t>USGS</t>
  </si>
  <si>
    <t>WAL dues</t>
  </si>
  <si>
    <t>Wetland 
Fund</t>
  </si>
  <si>
    <t>Lake Organization
 Dues &amp; 
Contributions</t>
  </si>
  <si>
    <t>Website, other 
I &amp; E Material</t>
  </si>
  <si>
    <t>Lake Consultants</t>
  </si>
  <si>
    <t xml:space="preserve">Water Quality 
Testing </t>
  </si>
  <si>
    <t>Contingency / Discretionay</t>
  </si>
  <si>
    <t>R</t>
  </si>
  <si>
    <t>fiscal year opening balance</t>
  </si>
  <si>
    <t>beginning balance</t>
  </si>
  <si>
    <t xml:space="preserve">c </t>
  </si>
  <si>
    <t>transfer to Wetland Fund</t>
  </si>
  <si>
    <t>WDNR grant advance</t>
  </si>
  <si>
    <t>AIS grant #???, advance on $21,295</t>
  </si>
  <si>
    <t>annual membership</t>
  </si>
  <si>
    <t>WAL Legal Fund</t>
  </si>
  <si>
    <t>donation to Wis. Assoc of Lakes</t>
  </si>
  <si>
    <t>Associated Bank</t>
  </si>
  <si>
    <t>purchase CD per Oct 2010 quarterly</t>
  </si>
  <si>
    <t>secretary, January 7 quarterly</t>
  </si>
  <si>
    <t xml:space="preserve">Deposit </t>
  </si>
  <si>
    <t>April newsletter/mtg notice printing</t>
  </si>
  <si>
    <t>April newsletter postage</t>
  </si>
  <si>
    <t>hired to write grant for boat launch</t>
  </si>
  <si>
    <t>Wisconsin DNR</t>
  </si>
  <si>
    <t>AIS permit to treat weeds</t>
  </si>
  <si>
    <t>EFT</t>
  </si>
  <si>
    <t>per 2010 annual meeting</t>
  </si>
  <si>
    <t>Secretary 1April , 2011</t>
  </si>
  <si>
    <t>Web maintenance</t>
  </si>
  <si>
    <t>Lakes convention</t>
  </si>
  <si>
    <t>June newsletter printing</t>
  </si>
  <si>
    <t>Postmaster</t>
  </si>
  <si>
    <t>1 year PO Box rental</t>
  </si>
  <si>
    <t xml:space="preserve">DNR Grant  </t>
  </si>
  <si>
    <t>June newsletter</t>
  </si>
  <si>
    <t>APM treatment</t>
  </si>
  <si>
    <t>secretary, June quarterly</t>
  </si>
  <si>
    <t>Checking Activity Totals to date</t>
  </si>
  <si>
    <t xml:space="preserve"> Expenses to date by Project Areas</t>
  </si>
  <si>
    <t>Revenue Allocation by Project</t>
  </si>
  <si>
    <t>Supplemental Project Funding</t>
  </si>
  <si>
    <t>DNR Grant Funding</t>
  </si>
  <si>
    <t>Planned Funding by Project Area</t>
  </si>
  <si>
    <t>Bills Pending or Anticipated Expenses / Income</t>
  </si>
  <si>
    <t>BUDGET</t>
  </si>
  <si>
    <t>boating flyer printing</t>
  </si>
  <si>
    <t>convention &amp; room (75+69)</t>
  </si>
  <si>
    <t>Wisconsin Lakes Assoc dues</t>
  </si>
  <si>
    <t>district insurance renewal</t>
  </si>
  <si>
    <t>Annual meeing notice</t>
  </si>
  <si>
    <t>Annual meeing notice published</t>
  </si>
  <si>
    <t>annual meeting postage</t>
  </si>
  <si>
    <t>Wis DNR grant</t>
  </si>
  <si>
    <t>plan update grant completed ?</t>
  </si>
  <si>
    <t>secretary, Annual meeting</t>
  </si>
  <si>
    <t>October newsletter</t>
  </si>
  <si>
    <t>October notice postage</t>
  </si>
  <si>
    <t>water testiing</t>
  </si>
  <si>
    <t>reimburse for mileage WQ testing</t>
  </si>
  <si>
    <t>follow-up weed survey</t>
  </si>
  <si>
    <t>balance of tax levy (8437.71)</t>
  </si>
  <si>
    <t>secretary, October quarterly</t>
  </si>
  <si>
    <t>lake studies</t>
  </si>
  <si>
    <t>donation to lake weed management</t>
  </si>
  <si>
    <t>aquatic plant grant reimbursement</t>
  </si>
  <si>
    <t>Projected Expense Totals</t>
  </si>
  <si>
    <t>Open to Spend / Year End Surplus</t>
  </si>
  <si>
    <t>Ins.</t>
  </si>
  <si>
    <t>Postage</t>
  </si>
  <si>
    <t>Office</t>
  </si>
  <si>
    <t>Lake Orgs</t>
  </si>
  <si>
    <t>Cont. Ed</t>
  </si>
  <si>
    <t>Newsletter</t>
  </si>
  <si>
    <t xml:space="preserve">I &amp; E </t>
  </si>
  <si>
    <t>Adopt-A-Lake</t>
  </si>
  <si>
    <t>APM</t>
  </si>
  <si>
    <t>Lake Consults</t>
  </si>
  <si>
    <t>Contingency</t>
  </si>
  <si>
    <t>Expense Summary—</t>
  </si>
  <si>
    <t>Budget</t>
  </si>
  <si>
    <t>YTD</t>
  </si>
  <si>
    <t>Anticipated Expenses</t>
  </si>
  <si>
    <t>Total YTD + Anticipated</t>
  </si>
  <si>
    <t>Account Balance</t>
  </si>
  <si>
    <t>Administration</t>
  </si>
  <si>
    <t>Amount levied for 2011 budget</t>
  </si>
  <si>
    <t>Info &amp; Education</t>
  </si>
  <si>
    <t>WDNR grant income expected</t>
  </si>
  <si>
    <t>APM pgm</t>
  </si>
  <si>
    <t>Total income expected in 2011</t>
  </si>
  <si>
    <t>Contingency/Discretionary</t>
  </si>
  <si>
    <t>Levy income received to date</t>
  </si>
  <si>
    <t xml:space="preserve"> General Fund Cash</t>
  </si>
  <si>
    <t>checking balance, 5/31/11</t>
  </si>
  <si>
    <t>ü</t>
  </si>
  <si>
    <t>Monies carried over from 2010 budget</t>
  </si>
  <si>
    <t xml:space="preserve"> General Fund CD</t>
  </si>
  <si>
    <t>rolls over, Jan 2012, for 12 mo.</t>
  </si>
  <si>
    <t xml:space="preserve"> Wetland Fund Cash</t>
  </si>
  <si>
    <t>statement (1/18/11) + 3000 new</t>
  </si>
  <si>
    <t xml:space="preserve"> Wetland Fund CDs(4)</t>
  </si>
  <si>
    <t>roll over annually, end Dec/beg Jan.</t>
  </si>
  <si>
    <t xml:space="preserve"> Total cash/savings assets</t>
  </si>
  <si>
    <t>Administrative and Operations
Budget = 9,250</t>
  </si>
  <si>
    <t>Information and Education
Budget = 9,250</t>
  </si>
  <si>
    <t>Lake Management Plan and
Technical Studies; Budget = 43,000</t>
  </si>
  <si>
    <t>Contingency = 5,050</t>
  </si>
  <si>
    <t>County Lakes Assoc</t>
  </si>
  <si>
    <t>Ima Typist</t>
  </si>
  <si>
    <t>Web Guru, Inc.</t>
  </si>
  <si>
    <t>board member</t>
  </si>
  <si>
    <t>Town 1 taxes</t>
  </si>
  <si>
    <t>Town 2 taxes</t>
  </si>
  <si>
    <t>Town 3 taxes</t>
  </si>
  <si>
    <t>Town 1 donation</t>
  </si>
  <si>
    <t xml:space="preserve">Fish Stocking Contribution To Sportsmen Club </t>
  </si>
  <si>
    <t>Insurance Co</t>
  </si>
  <si>
    <t>Newspaper</t>
  </si>
  <si>
    <t>Custodian</t>
  </si>
  <si>
    <t xml:space="preserve">Municipal Sewer Plant </t>
  </si>
  <si>
    <t>Towns 1, 2, &amp; 3</t>
  </si>
  <si>
    <t>newsletter printing</t>
  </si>
  <si>
    <t>School custodian; annual mtg</t>
  </si>
  <si>
    <t>Donations pledged by Town 1</t>
  </si>
  <si>
    <t>Revenue Summary</t>
  </si>
  <si>
    <t>Capital Fund Appropiations</t>
  </si>
  <si>
    <t>Capital Appropriations</t>
  </si>
  <si>
    <t>Carry-over</t>
  </si>
  <si>
    <t>Weed barge (new fund)</t>
  </si>
  <si>
    <t>board member A</t>
  </si>
  <si>
    <t>board member B</t>
  </si>
  <si>
    <t>Non-lapsing Funds</t>
  </si>
  <si>
    <t>Friendly Copy Company</t>
  </si>
  <si>
    <t>Consultant 1</t>
  </si>
  <si>
    <t>Environmental Consultant</t>
  </si>
  <si>
    <t>Lake District Journal
2011 Actual Expenses &amp; Income YTD</t>
  </si>
  <si>
    <t>updated: 6/6/2011</t>
  </si>
  <si>
    <t>Income;
Levy=26,000</t>
  </si>
  <si>
    <t>explanation</t>
  </si>
  <si>
    <r>
      <t xml:space="preserve">Town 1 declined to pay their share. </t>
    </r>
    <r>
      <rPr>
        <b/>
        <sz val="9"/>
        <rFont val="Arial"/>
        <family val="2"/>
      </rPr>
      <t>Note 1</t>
    </r>
  </si>
</sst>
</file>

<file path=xl/styles.xml><?xml version="1.0" encoding="utf-8"?>
<styleSheet xmlns="http://schemas.openxmlformats.org/spreadsheetml/2006/main">
  <numFmts count="9">
    <numFmt numFmtId="41" formatCode="_(* #,##0_);_(* \(#,##0\);_(* &quot;-&quot;_);_(@_)"/>
    <numFmt numFmtId="44" formatCode="_(&quot;$&quot;* #,##0.00_);_(&quot;$&quot;* \(#,##0.00\);_(&quot;$&quot;* &quot;-&quot;??_);_(@_)"/>
    <numFmt numFmtId="43" formatCode="_(* #,##0.00_);_(* \(#,##0.00\);_(* &quot;-&quot;??_);_(@_)"/>
    <numFmt numFmtId="164" formatCode="_(* #,##0_);_(* \(#,##0\);_(* &quot;-&quot;??_);_(@_)"/>
    <numFmt numFmtId="165" formatCode="[$-409]d\-mmm\-yy;@"/>
    <numFmt numFmtId="166" formatCode="0;[Red]0"/>
    <numFmt numFmtId="167" formatCode="[$-409]mmmm\ d\,\ yyyy;@"/>
    <numFmt numFmtId="168" formatCode="\ * #,##0.00\ ;\ * \(#,##0.00\);\ * &quot;-&quot;??\ "/>
    <numFmt numFmtId="169" formatCode="[$-409]mmm\-yy;@"/>
  </numFmts>
  <fonts count="57">
    <font>
      <sz val="10"/>
      <name val="Arial"/>
    </font>
    <font>
      <sz val="10"/>
      <name val="Arial"/>
      <family val="2"/>
    </font>
    <font>
      <b/>
      <sz val="10"/>
      <name val="Arial"/>
      <family val="2"/>
    </font>
    <font>
      <sz val="10"/>
      <color rgb="FF0070C0"/>
      <name val="Arial"/>
      <family val="2"/>
    </font>
    <font>
      <b/>
      <vertAlign val="superscript"/>
      <sz val="10"/>
      <name val="Arial"/>
      <family val="2"/>
    </font>
    <font>
      <b/>
      <u/>
      <sz val="10"/>
      <name val="Arial"/>
      <family val="2"/>
    </font>
    <font>
      <sz val="10"/>
      <name val="Arial"/>
      <family val="2"/>
    </font>
    <font>
      <sz val="10"/>
      <name val="Myriad Pro Cond"/>
      <family val="2"/>
    </font>
    <font>
      <vertAlign val="superscript"/>
      <sz val="10"/>
      <name val="Arial"/>
      <family val="2"/>
    </font>
    <font>
      <sz val="10"/>
      <color rgb="FFFF0000"/>
      <name val="Arial"/>
      <family val="2"/>
    </font>
    <font>
      <sz val="10"/>
      <color rgb="FF00B050"/>
      <name val="Arial"/>
      <family val="2"/>
    </font>
    <font>
      <sz val="16"/>
      <name val="Arial"/>
      <family val="2"/>
    </font>
    <font>
      <sz val="9"/>
      <name val="Arial"/>
      <family val="2"/>
    </font>
    <font>
      <sz val="12"/>
      <color indexed="48"/>
      <name val="Arial"/>
      <family val="2"/>
    </font>
    <font>
      <b/>
      <sz val="10"/>
      <color indexed="48"/>
      <name val="Arial"/>
      <family val="2"/>
    </font>
    <font>
      <sz val="10"/>
      <color indexed="48"/>
      <name val="Arial"/>
      <family val="2"/>
    </font>
    <font>
      <sz val="12"/>
      <name val="Wingdings"/>
      <charset val="2"/>
    </font>
    <font>
      <b/>
      <sz val="12"/>
      <name val="Arial"/>
      <family val="2"/>
    </font>
    <font>
      <b/>
      <sz val="11"/>
      <name val="Arial"/>
      <family val="2"/>
    </font>
    <font>
      <b/>
      <sz val="11"/>
      <color indexed="48"/>
      <name val="Arial"/>
      <family val="2"/>
    </font>
    <font>
      <sz val="8"/>
      <name val="Arial"/>
      <family val="2"/>
    </font>
    <font>
      <u/>
      <sz val="10"/>
      <name val="Arial"/>
      <family val="2"/>
    </font>
    <font>
      <b/>
      <u/>
      <sz val="16"/>
      <name val="Arial"/>
      <family val="2"/>
    </font>
    <font>
      <sz val="10"/>
      <color indexed="10"/>
      <name val="Arial"/>
      <family val="2"/>
    </font>
    <font>
      <b/>
      <sz val="10"/>
      <color indexed="10"/>
      <name val="Arial"/>
      <family val="2"/>
    </font>
    <font>
      <sz val="12"/>
      <name val="Arial"/>
      <family val="2"/>
    </font>
    <font>
      <b/>
      <sz val="14"/>
      <name val="Arial"/>
      <family val="2"/>
    </font>
    <font>
      <sz val="11"/>
      <name val="Arial"/>
      <family val="2"/>
    </font>
    <font>
      <sz val="8"/>
      <name val="Arial"/>
      <family val="2"/>
    </font>
    <font>
      <b/>
      <sz val="10"/>
      <name val="Arial"/>
      <family val="2"/>
    </font>
    <font>
      <b/>
      <sz val="11"/>
      <name val="Arial"/>
      <family val="2"/>
    </font>
    <font>
      <sz val="20"/>
      <name val="Arial"/>
      <family val="2"/>
    </font>
    <font>
      <b/>
      <sz val="10"/>
      <color indexed="57"/>
      <name val="Arial"/>
      <family val="2"/>
    </font>
    <font>
      <b/>
      <sz val="10"/>
      <color indexed="57"/>
      <name val="Arial"/>
      <family val="2"/>
    </font>
    <font>
      <sz val="9"/>
      <name val="Arial"/>
      <family val="2"/>
    </font>
    <font>
      <b/>
      <sz val="9"/>
      <color indexed="10"/>
      <name val="Arial"/>
      <family val="2"/>
    </font>
    <font>
      <sz val="10"/>
      <color indexed="57"/>
      <name val="Arial"/>
      <family val="2"/>
    </font>
    <font>
      <sz val="10"/>
      <color indexed="12"/>
      <name val="Arial"/>
      <family val="2"/>
    </font>
    <font>
      <b/>
      <sz val="9"/>
      <name val="Arial"/>
      <family val="2"/>
    </font>
    <font>
      <b/>
      <sz val="7"/>
      <name val="Arial"/>
      <family val="2"/>
    </font>
    <font>
      <sz val="9"/>
      <color rgb="FFFF0000"/>
      <name val="Arial"/>
      <family val="2"/>
    </font>
    <font>
      <sz val="8.5"/>
      <name val="Arial"/>
      <family val="2"/>
    </font>
    <font>
      <u val="doubleAccounting"/>
      <sz val="9"/>
      <color rgb="FFFF0000"/>
      <name val="Arial"/>
      <family val="2"/>
    </font>
    <font>
      <u val="doubleAccounting"/>
      <sz val="9"/>
      <name val="Arial"/>
      <family val="2"/>
    </font>
    <font>
      <sz val="14"/>
      <color rgb="FF0000FF"/>
      <name val="Arial"/>
      <family val="2"/>
    </font>
    <font>
      <sz val="10"/>
      <color rgb="FF0000FF"/>
      <name val="Arial"/>
      <family val="2"/>
    </font>
    <font>
      <sz val="20"/>
      <color rgb="FF0000FF"/>
      <name val="Arial"/>
      <family val="2"/>
    </font>
    <font>
      <sz val="9"/>
      <color rgb="FF0000FF"/>
      <name val="Arial"/>
      <family val="2"/>
    </font>
    <font>
      <sz val="9"/>
      <color rgb="FF2B72FF"/>
      <name val="Arial"/>
      <family val="2"/>
    </font>
    <font>
      <b/>
      <sz val="7"/>
      <color rgb="FF0000FF"/>
      <name val="Arial"/>
      <family val="2"/>
    </font>
    <font>
      <b/>
      <sz val="10"/>
      <color rgb="FF0000FF"/>
      <name val="Arial"/>
      <family val="2"/>
    </font>
    <font>
      <sz val="8.5"/>
      <color rgb="FF0000FF"/>
      <name val="Arial"/>
      <family val="2"/>
    </font>
    <font>
      <sz val="12"/>
      <name val="Arial"/>
      <family val="2"/>
    </font>
    <font>
      <i/>
      <sz val="10"/>
      <name val="Arial"/>
      <family val="2"/>
    </font>
    <font>
      <sz val="9.5"/>
      <name val="Arial"/>
      <family val="2"/>
    </font>
    <font>
      <i/>
      <sz val="9.5"/>
      <name val="Arial"/>
      <family val="2"/>
    </font>
    <font>
      <sz val="18"/>
      <name val="Wingdings"/>
      <charset val="2"/>
    </font>
  </fonts>
  <fills count="18">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14"/>
        <bgColor indexed="64"/>
      </patternFill>
    </fill>
    <fill>
      <patternFill patternType="solid">
        <fgColor indexed="41"/>
        <bgColor indexed="64"/>
      </patternFill>
    </fill>
    <fill>
      <patternFill patternType="solid">
        <fgColor indexed="43"/>
        <bgColor indexed="64"/>
      </patternFill>
    </fill>
    <fill>
      <patternFill patternType="solid">
        <fgColor rgb="FFFFFF99"/>
        <bgColor rgb="FF000000"/>
      </patternFill>
    </fill>
    <fill>
      <patternFill patternType="solid">
        <fgColor rgb="FFEAEAEA"/>
        <bgColor rgb="FF000000"/>
      </patternFill>
    </fill>
    <fill>
      <patternFill patternType="solid">
        <fgColor rgb="FFCCFFFF"/>
        <bgColor rgb="FF000000"/>
      </patternFill>
    </fill>
    <fill>
      <patternFill patternType="solid">
        <fgColor rgb="FFFFFFCC"/>
        <bgColor rgb="FF000000"/>
      </patternFill>
    </fill>
    <fill>
      <patternFill patternType="solid">
        <fgColor rgb="FFCCFFCC"/>
        <bgColor rgb="FF000000"/>
      </patternFill>
    </fill>
    <fill>
      <patternFill patternType="solid">
        <fgColor rgb="FFFFE8D1"/>
        <bgColor rgb="FF000000"/>
      </patternFill>
    </fill>
    <fill>
      <patternFill patternType="solid">
        <fgColor rgb="FFFFCCFF"/>
        <bgColor rgb="FF000000"/>
      </patternFill>
    </fill>
    <fill>
      <patternFill patternType="solid">
        <fgColor rgb="FFCCECFF"/>
        <bgColor rgb="FF000000"/>
      </patternFill>
    </fill>
    <fill>
      <patternFill patternType="solid">
        <fgColor rgb="FFCCFFCC"/>
        <bgColor indexed="64"/>
      </patternFill>
    </fill>
  </fills>
  <borders count="132">
    <border>
      <left/>
      <right/>
      <top/>
      <bottom/>
      <diagonal/>
    </border>
    <border>
      <left style="double">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bottom/>
      <diagonal/>
    </border>
    <border>
      <left/>
      <right style="double">
        <color indexed="64"/>
      </right>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right/>
      <top style="hair">
        <color indexed="64"/>
      </top>
      <bottom/>
      <diagonal/>
    </border>
    <border>
      <left style="medium">
        <color indexed="64"/>
      </left>
      <right/>
      <top style="medium">
        <color indexed="64"/>
      </top>
      <bottom/>
      <diagonal/>
    </border>
    <border>
      <left style="double">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double">
        <color indexed="64"/>
      </right>
      <top style="hair">
        <color indexed="64"/>
      </top>
      <bottom style="double">
        <color indexed="64"/>
      </bottom>
      <diagonal/>
    </border>
    <border>
      <left style="medium">
        <color indexed="64"/>
      </left>
      <right style="medium">
        <color indexed="64"/>
      </right>
      <top style="medium">
        <color indexed="64"/>
      </top>
      <bottom/>
      <diagonal/>
    </border>
    <border>
      <left/>
      <right/>
      <top style="double">
        <color indexed="64"/>
      </top>
      <bottom style="hair">
        <color indexed="64"/>
      </bottom>
      <diagonal/>
    </border>
    <border>
      <left/>
      <right/>
      <top style="double">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hair">
        <color indexed="64"/>
      </right>
      <top style="double">
        <color indexed="64"/>
      </top>
      <bottom/>
      <diagonal/>
    </border>
    <border>
      <left style="medium">
        <color indexed="64"/>
      </left>
      <right style="thin">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thin">
        <color indexed="64"/>
      </right>
      <top style="hair">
        <color indexed="64"/>
      </top>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medium">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auto="1"/>
      </right>
      <top/>
      <bottom/>
      <diagonal/>
    </border>
    <border>
      <left style="double">
        <color auto="1"/>
      </left>
      <right style="hair">
        <color indexed="64"/>
      </right>
      <top/>
      <bottom style="hair">
        <color indexed="64"/>
      </bottom>
      <diagonal/>
    </border>
    <border>
      <left style="hair">
        <color indexed="64"/>
      </left>
      <right style="double">
        <color auto="1"/>
      </right>
      <top/>
      <bottom style="hair">
        <color indexed="64"/>
      </bottom>
      <diagonal/>
    </border>
    <border>
      <left style="hair">
        <color indexed="64"/>
      </left>
      <right style="double">
        <color auto="1"/>
      </right>
      <top style="hair">
        <color indexed="64"/>
      </top>
      <bottom style="hair">
        <color indexed="64"/>
      </bottom>
      <diagonal/>
    </border>
    <border>
      <left style="double">
        <color auto="1"/>
      </left>
      <right style="hair">
        <color indexed="64"/>
      </right>
      <top style="hair">
        <color indexed="64"/>
      </top>
      <bottom/>
      <diagonal/>
    </border>
    <border>
      <left style="hair">
        <color indexed="64"/>
      </left>
      <right style="double">
        <color auto="1"/>
      </right>
      <top style="hair">
        <color indexed="64"/>
      </top>
      <bottom/>
      <diagonal/>
    </border>
    <border>
      <left style="double">
        <color auto="1"/>
      </left>
      <right style="hair">
        <color indexed="64"/>
      </right>
      <top style="thin">
        <color indexed="64"/>
      </top>
      <bottom style="double">
        <color indexed="64"/>
      </bottom>
      <diagonal/>
    </border>
    <border>
      <left style="hair">
        <color indexed="64"/>
      </left>
      <right style="double">
        <color auto="1"/>
      </right>
      <top style="thin">
        <color indexed="64"/>
      </top>
      <bottom style="double">
        <color indexed="64"/>
      </bottom>
      <diagonal/>
    </border>
    <border>
      <left style="double">
        <color auto="1"/>
      </left>
      <right style="hair">
        <color indexed="64"/>
      </right>
      <top/>
      <bottom/>
      <diagonal/>
    </border>
    <border>
      <left style="hair">
        <color indexed="64"/>
      </left>
      <right style="double">
        <color auto="1"/>
      </right>
      <top/>
      <bottom/>
      <diagonal/>
    </border>
    <border>
      <left style="hair">
        <color indexed="64"/>
      </left>
      <right style="double">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 fillId="0" borderId="0"/>
  </cellStyleXfs>
  <cellXfs count="523">
    <xf numFmtId="0" fontId="0" fillId="0" borderId="0" xfId="0"/>
    <xf numFmtId="0" fontId="2" fillId="0" borderId="0" xfId="0" applyFont="1" applyAlignment="1">
      <alignmen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0" borderId="0" xfId="0" applyFont="1"/>
    <xf numFmtId="0" fontId="2" fillId="0" borderId="5" xfId="0" applyFont="1" applyBorder="1" applyAlignment="1">
      <alignment horizontal="right"/>
    </xf>
    <xf numFmtId="0" fontId="2" fillId="0" borderId="5" xfId="0" applyFont="1" applyFill="1" applyBorder="1" applyAlignment="1">
      <alignment horizontal="right" wrapText="1"/>
    </xf>
    <xf numFmtId="16" fontId="2" fillId="2" borderId="6" xfId="0" applyNumberFormat="1" applyFont="1" applyFill="1" applyBorder="1" applyAlignment="1">
      <alignment horizontal="center" wrapText="1"/>
    </xf>
    <xf numFmtId="0" fontId="2" fillId="2" borderId="5" xfId="0" applyFont="1" applyFill="1" applyBorder="1" applyAlignment="1">
      <alignment horizontal="center" wrapText="1"/>
    </xf>
    <xf numFmtId="0" fontId="2" fillId="0" borderId="6" xfId="0" applyFont="1" applyFill="1" applyBorder="1" applyAlignment="1">
      <alignment horizontal="right" wrapText="1"/>
    </xf>
    <xf numFmtId="0" fontId="5" fillId="0" borderId="0" xfId="0" applyFont="1" applyAlignment="1">
      <alignment wrapText="1"/>
    </xf>
    <xf numFmtId="0" fontId="6" fillId="0" borderId="0" xfId="0" applyFont="1" applyAlignment="1">
      <alignment horizontal="right"/>
    </xf>
    <xf numFmtId="0" fontId="2" fillId="0" borderId="0" xfId="0" applyFont="1" applyAlignment="1">
      <alignment horizontal="right"/>
    </xf>
    <xf numFmtId="0" fontId="6" fillId="0" borderId="0" xfId="0" applyFont="1" applyFill="1" applyAlignment="1">
      <alignment horizontal="right" wrapText="1"/>
    </xf>
    <xf numFmtId="0" fontId="6" fillId="2" borderId="7" xfId="0" applyFont="1" applyFill="1" applyBorder="1" applyAlignment="1">
      <alignment horizontal="right" wrapText="1"/>
    </xf>
    <xf numFmtId="0" fontId="6" fillId="2" borderId="0" xfId="0" applyFont="1" applyFill="1" applyAlignment="1">
      <alignment horizontal="right" wrapText="1"/>
    </xf>
    <xf numFmtId="164" fontId="6" fillId="3" borderId="3" xfId="1" applyNumberFormat="1" applyFont="1" applyFill="1" applyBorder="1" applyAlignment="1">
      <alignment horizontal="right" wrapText="1"/>
    </xf>
    <xf numFmtId="164" fontId="6" fillId="3" borderId="4" xfId="0" applyNumberFormat="1" applyFont="1" applyFill="1" applyBorder="1" applyAlignment="1">
      <alignment horizontal="right" wrapText="1"/>
    </xf>
    <xf numFmtId="0" fontId="7" fillId="0" borderId="0" xfId="0" applyFont="1" applyAlignment="1">
      <alignment wrapText="1"/>
    </xf>
    <xf numFmtId="0" fontId="6" fillId="0" borderId="0" xfId="0" applyFont="1" applyAlignment="1">
      <alignment horizontal="left" wrapText="1" indent="1"/>
    </xf>
    <xf numFmtId="41" fontId="6" fillId="0" borderId="0" xfId="0" applyNumberFormat="1" applyFont="1" applyAlignment="1">
      <alignment horizontal="right"/>
    </xf>
    <xf numFmtId="164" fontId="6" fillId="0" borderId="0" xfId="0" applyNumberFormat="1" applyFont="1" applyFill="1" applyAlignment="1">
      <alignment horizontal="right" wrapText="1"/>
    </xf>
    <xf numFmtId="164" fontId="6" fillId="2" borderId="7" xfId="0" applyNumberFormat="1" applyFont="1" applyFill="1" applyBorder="1" applyAlignment="1">
      <alignment horizontal="right" wrapText="1"/>
    </xf>
    <xf numFmtId="164" fontId="6" fillId="2" borderId="0" xfId="0" applyNumberFormat="1" applyFont="1" applyFill="1" applyAlignment="1">
      <alignment horizontal="right" wrapText="1"/>
    </xf>
    <xf numFmtId="3" fontId="6" fillId="0" borderId="7" xfId="0" applyNumberFormat="1" applyFont="1" applyBorder="1" applyAlignment="1">
      <alignment horizontal="right" wrapText="1"/>
    </xf>
    <xf numFmtId="164" fontId="6" fillId="0" borderId="0" xfId="0" applyNumberFormat="1" applyFont="1" applyBorder="1" applyAlignment="1">
      <alignment horizontal="right" wrapText="1"/>
    </xf>
    <xf numFmtId="43" fontId="3" fillId="0" borderId="0" xfId="0" applyNumberFormat="1" applyFont="1"/>
    <xf numFmtId="0" fontId="6" fillId="0" borderId="0" xfId="0" applyFont="1" applyBorder="1" applyAlignment="1">
      <alignment horizontal="right"/>
    </xf>
    <xf numFmtId="0" fontId="6" fillId="0" borderId="7" xfId="0" applyFont="1" applyBorder="1" applyAlignment="1">
      <alignment horizontal="right" wrapText="1"/>
    </xf>
    <xf numFmtId="0" fontId="6" fillId="0" borderId="0" xfId="0" applyFont="1"/>
    <xf numFmtId="164" fontId="6" fillId="3" borderId="8" xfId="1" applyNumberFormat="1" applyFont="1" applyFill="1" applyBorder="1" applyAlignment="1">
      <alignment horizontal="right" wrapText="1"/>
    </xf>
    <xf numFmtId="164" fontId="6" fillId="3" borderId="9" xfId="0" applyNumberFormat="1" applyFont="1" applyFill="1" applyBorder="1" applyAlignment="1">
      <alignment horizontal="right" wrapText="1"/>
    </xf>
    <xf numFmtId="43" fontId="6" fillId="0" borderId="7" xfId="1" applyFont="1" applyBorder="1" applyAlignment="1">
      <alignment horizontal="right" wrapText="1"/>
    </xf>
    <xf numFmtId="0" fontId="6" fillId="0" borderId="0" xfId="0" applyFont="1" applyAlignment="1">
      <alignment wrapText="1"/>
    </xf>
    <xf numFmtId="43" fontId="6" fillId="0" borderId="0" xfId="0" applyNumberFormat="1" applyFont="1" applyFill="1" applyAlignment="1">
      <alignment horizontal="right" wrapText="1"/>
    </xf>
    <xf numFmtId="0" fontId="6" fillId="4" borderId="0" xfId="0" applyFont="1" applyFill="1" applyAlignment="1">
      <alignment horizontal="right"/>
    </xf>
    <xf numFmtId="43" fontId="6" fillId="0" borderId="0" xfId="1" applyFont="1" applyFill="1" applyAlignment="1">
      <alignment horizontal="right"/>
    </xf>
    <xf numFmtId="0" fontId="9" fillId="0" borderId="0" xfId="0" applyFont="1" applyAlignment="1">
      <alignment horizontal="right"/>
    </xf>
    <xf numFmtId="0" fontId="0" fillId="0" borderId="0" xfId="0" applyAlignment="1">
      <alignment horizontal="right"/>
    </xf>
    <xf numFmtId="0" fontId="10" fillId="0" borderId="0" xfId="0" applyFont="1" applyAlignment="1">
      <alignment horizontal="right"/>
    </xf>
    <xf numFmtId="0" fontId="9" fillId="0" borderId="0" xfId="0" applyFont="1"/>
    <xf numFmtId="164" fontId="0" fillId="0" borderId="0" xfId="0" applyNumberFormat="1"/>
    <xf numFmtId="164" fontId="10" fillId="0" borderId="0" xfId="0" applyNumberFormat="1" applyFont="1"/>
    <xf numFmtId="0" fontId="11" fillId="5" borderId="0" xfId="0" applyFont="1" applyFill="1" applyAlignment="1">
      <alignment horizontal="centerContinuous" vertical="center"/>
    </xf>
    <xf numFmtId="0" fontId="0" fillId="0" borderId="10" xfId="0" applyBorder="1"/>
    <xf numFmtId="0" fontId="12" fillId="0" borderId="11" xfId="0" applyFont="1" applyBorder="1"/>
    <xf numFmtId="0" fontId="0" fillId="0" borderId="0" xfId="0" applyAlignment="1">
      <alignment vertical="center" wrapText="1"/>
    </xf>
    <xf numFmtId="43" fontId="1" fillId="0" borderId="0" xfId="1" applyFont="1" applyBorder="1" applyAlignment="1">
      <alignment horizontal="right" vertical="center" wrapText="1"/>
    </xf>
    <xf numFmtId="43" fontId="1" fillId="0" borderId="12" xfId="1" applyFont="1" applyBorder="1" applyAlignment="1">
      <alignment horizontal="right" vertical="center" wrapText="1"/>
    </xf>
    <xf numFmtId="43" fontId="13" fillId="0" borderId="13" xfId="1" applyFont="1" applyBorder="1" applyAlignment="1">
      <alignment horizontal="center" vertical="center" wrapText="1"/>
    </xf>
    <xf numFmtId="0" fontId="12" fillId="0" borderId="12" xfId="0" applyFont="1" applyBorder="1"/>
    <xf numFmtId="0" fontId="2" fillId="0" borderId="4" xfId="0" applyFont="1" applyFill="1" applyBorder="1" applyAlignment="1">
      <alignment vertical="center"/>
    </xf>
    <xf numFmtId="0" fontId="6" fillId="0" borderId="4" xfId="0" applyFont="1" applyFill="1" applyBorder="1" applyAlignment="1">
      <alignment vertical="center"/>
    </xf>
    <xf numFmtId="43" fontId="2" fillId="0" borderId="4" xfId="1" quotePrefix="1" applyFont="1" applyFill="1" applyBorder="1" applyAlignment="1">
      <alignment vertical="center"/>
    </xf>
    <xf numFmtId="43" fontId="14" fillId="0" borderId="14" xfId="1" quotePrefix="1" applyFont="1" applyFill="1" applyBorder="1" applyAlignment="1">
      <alignment vertical="center"/>
    </xf>
    <xf numFmtId="164" fontId="6" fillId="0" borderId="0" xfId="1" applyNumberFormat="1" applyFont="1" applyAlignment="1">
      <alignment vertical="center"/>
    </xf>
    <xf numFmtId="164" fontId="15" fillId="0" borderId="13" xfId="1" applyNumberFormat="1" applyFont="1" applyBorder="1" applyAlignment="1">
      <alignment vertical="center"/>
    </xf>
    <xf numFmtId="9" fontId="12" fillId="0" borderId="12" xfId="2" applyFont="1" applyBorder="1"/>
    <xf numFmtId="164" fontId="16" fillId="6" borderId="0" xfId="0" applyNumberFormat="1" applyFont="1" applyFill="1" applyAlignment="1">
      <alignment horizontal="left" vertical="center"/>
    </xf>
    <xf numFmtId="0" fontId="17" fillId="6" borderId="0" xfId="0" applyFont="1" applyFill="1"/>
    <xf numFmtId="0" fontId="2" fillId="7" borderId="15" xfId="0" applyFont="1" applyFill="1" applyBorder="1" applyAlignment="1">
      <alignment vertical="center"/>
    </xf>
    <xf numFmtId="0" fontId="0" fillId="7" borderId="15" xfId="0" applyFill="1" applyBorder="1"/>
    <xf numFmtId="164" fontId="18" fillId="7" borderId="15" xfId="0" applyNumberFormat="1" applyFont="1" applyFill="1" applyBorder="1" applyAlignment="1">
      <alignment horizontal="left" vertical="center"/>
    </xf>
    <xf numFmtId="164" fontId="19" fillId="7" borderId="16" xfId="0" applyNumberFormat="1" applyFont="1" applyFill="1" applyBorder="1" applyAlignment="1">
      <alignment horizontal="left" vertical="center"/>
    </xf>
    <xf numFmtId="0" fontId="2" fillId="0" borderId="9" xfId="0" applyFont="1" applyFill="1" applyBorder="1" applyAlignment="1">
      <alignment vertical="center"/>
    </xf>
    <xf numFmtId="0" fontId="6" fillId="0" borderId="9" xfId="0" applyFont="1" applyFill="1" applyBorder="1" applyAlignment="1">
      <alignment vertical="center"/>
    </xf>
    <xf numFmtId="164" fontId="2" fillId="0" borderId="9" xfId="1" quotePrefix="1" applyNumberFormat="1" applyFont="1" applyFill="1" applyBorder="1" applyAlignment="1">
      <alignment vertical="center"/>
    </xf>
    <xf numFmtId="164" fontId="14" fillId="0" borderId="17" xfId="1" quotePrefix="1" applyNumberFormat="1" applyFont="1" applyFill="1" applyBorder="1" applyAlignment="1">
      <alignment vertical="center"/>
    </xf>
    <xf numFmtId="0" fontId="2" fillId="3" borderId="5" xfId="0" applyFont="1" applyFill="1" applyBorder="1" applyAlignment="1">
      <alignment vertical="center"/>
    </xf>
    <xf numFmtId="0" fontId="6" fillId="3" borderId="5" xfId="0" applyFont="1" applyFill="1" applyBorder="1" applyAlignment="1">
      <alignment vertical="center"/>
    </xf>
    <xf numFmtId="164" fontId="2" fillId="3" borderId="5" xfId="1" quotePrefix="1" applyNumberFormat="1" applyFont="1" applyFill="1" applyBorder="1" applyAlignment="1">
      <alignment vertical="center"/>
    </xf>
    <xf numFmtId="164" fontId="14" fillId="0" borderId="18" xfId="1" quotePrefix="1" applyNumberFormat="1" applyFont="1" applyFill="1" applyBorder="1" applyAlignment="1">
      <alignment vertical="center"/>
    </xf>
    <xf numFmtId="0" fontId="0" fillId="0" borderId="0" xfId="0" applyAlignment="1">
      <alignment vertical="center"/>
    </xf>
    <xf numFmtId="43" fontId="0" fillId="0" borderId="0" xfId="0" applyNumberFormat="1" applyAlignment="1">
      <alignment vertical="center"/>
    </xf>
    <xf numFmtId="0" fontId="20" fillId="6" borderId="0" xfId="0" applyFont="1" applyFill="1" applyAlignment="1">
      <alignment horizontal="left"/>
    </xf>
    <xf numFmtId="0" fontId="20" fillId="6" borderId="0" xfId="0" applyFont="1" applyFill="1" applyAlignment="1">
      <alignment horizontal="left" vertical="center"/>
    </xf>
    <xf numFmtId="0" fontId="6" fillId="0" borderId="0" xfId="0" applyFont="1" applyAlignment="1">
      <alignment vertical="center"/>
    </xf>
    <xf numFmtId="0" fontId="5" fillId="0" borderId="0" xfId="0" applyFont="1" applyAlignment="1">
      <alignment vertical="center"/>
    </xf>
    <xf numFmtId="43" fontId="1" fillId="0" borderId="0" xfId="1"/>
    <xf numFmtId="0" fontId="21" fillId="0" borderId="0" xfId="0" applyFont="1" applyBorder="1" applyAlignment="1">
      <alignment horizontal="right"/>
    </xf>
    <xf numFmtId="0" fontId="0" fillId="0" borderId="0" xfId="0" applyBorder="1"/>
    <xf numFmtId="0" fontId="22" fillId="0" borderId="0" xfId="0" applyFont="1" applyBorder="1" applyAlignment="1">
      <alignment horizontal="centerContinuous" vertical="center" wrapText="1"/>
    </xf>
    <xf numFmtId="0" fontId="23" fillId="3" borderId="5" xfId="0" applyFont="1" applyFill="1" applyBorder="1" applyAlignment="1">
      <alignment vertical="center"/>
    </xf>
    <xf numFmtId="164" fontId="6" fillId="3" borderId="5" xfId="0" applyNumberFormat="1" applyFont="1" applyFill="1" applyBorder="1" applyAlignment="1">
      <alignment vertical="center"/>
    </xf>
    <xf numFmtId="164" fontId="6" fillId="3" borderId="5" xfId="1" applyNumberFormat="1" applyFont="1" applyFill="1" applyBorder="1" applyAlignment="1">
      <alignment horizontal="centerContinuous" vertical="center"/>
    </xf>
    <xf numFmtId="0" fontId="24" fillId="3" borderId="5" xfId="0" applyFont="1" applyFill="1" applyBorder="1" applyAlignment="1">
      <alignment vertical="center"/>
    </xf>
    <xf numFmtId="164" fontId="2" fillId="3" borderId="5" xfId="1" quotePrefix="1" applyNumberFormat="1" applyFont="1" applyFill="1" applyBorder="1" applyAlignment="1">
      <alignment horizontal="left" vertical="center"/>
    </xf>
    <xf numFmtId="0" fontId="25" fillId="6" borderId="0" xfId="0" applyFont="1" applyFill="1"/>
    <xf numFmtId="0" fontId="0" fillId="0" borderId="0" xfId="0" applyFill="1" applyAlignment="1">
      <alignment vertical="center"/>
    </xf>
    <xf numFmtId="0" fontId="23" fillId="0" borderId="0" xfId="0" applyFont="1" applyAlignment="1">
      <alignment vertical="center"/>
    </xf>
    <xf numFmtId="43" fontId="6" fillId="3" borderId="5" xfId="1" applyFont="1" applyFill="1" applyBorder="1" applyAlignment="1">
      <alignment vertical="center"/>
    </xf>
    <xf numFmtId="9" fontId="12" fillId="0" borderId="12" xfId="2" quotePrefix="1" applyFont="1" applyBorder="1"/>
    <xf numFmtId="0" fontId="2" fillId="0" borderId="5" xfId="0" applyFont="1" applyFill="1" applyBorder="1" applyAlignment="1">
      <alignment vertical="center"/>
    </xf>
    <xf numFmtId="164" fontId="2" fillId="0" borderId="5" xfId="1" quotePrefix="1" applyNumberFormat="1" applyFont="1" applyFill="1" applyBorder="1" applyAlignment="1">
      <alignment vertical="center"/>
    </xf>
    <xf numFmtId="0" fontId="2" fillId="7" borderId="9" xfId="0" applyFont="1" applyFill="1" applyBorder="1" applyAlignment="1">
      <alignment vertical="center"/>
    </xf>
    <xf numFmtId="164" fontId="18" fillId="7" borderId="9" xfId="0" applyNumberFormat="1" applyFont="1" applyFill="1" applyBorder="1" applyAlignment="1">
      <alignment vertical="center"/>
    </xf>
    <xf numFmtId="164" fontId="19" fillId="7" borderId="17" xfId="0" applyNumberFormat="1" applyFont="1" applyFill="1" applyBorder="1" applyAlignment="1">
      <alignment horizontal="left" vertical="center"/>
    </xf>
    <xf numFmtId="0" fontId="2" fillId="0" borderId="0" xfId="0" applyFont="1" applyFill="1" applyBorder="1" applyAlignment="1">
      <alignment vertical="center"/>
    </xf>
    <xf numFmtId="164" fontId="18" fillId="0" borderId="0" xfId="0" applyNumberFormat="1" applyFont="1" applyFill="1" applyBorder="1" applyAlignment="1">
      <alignment vertical="center"/>
    </xf>
    <xf numFmtId="164" fontId="19" fillId="0" borderId="13" xfId="0" applyNumberFormat="1" applyFont="1" applyFill="1" applyBorder="1" applyAlignment="1">
      <alignment horizontal="left" vertical="center"/>
    </xf>
    <xf numFmtId="0" fontId="17" fillId="6" borderId="0" xfId="0" applyFont="1" applyFill="1" applyBorder="1" applyAlignment="1">
      <alignment vertical="center"/>
    </xf>
    <xf numFmtId="164" fontId="18" fillId="7" borderId="9" xfId="0" applyNumberFormat="1" applyFont="1" applyFill="1" applyBorder="1" applyAlignment="1">
      <alignment horizontal="left" vertical="center"/>
    </xf>
    <xf numFmtId="164" fontId="0" fillId="0" borderId="0" xfId="0" applyNumberFormat="1" applyAlignment="1">
      <alignment vertical="center"/>
    </xf>
    <xf numFmtId="0" fontId="6" fillId="0" borderId="5" xfId="0" applyFont="1" applyFill="1" applyBorder="1" applyAlignment="1">
      <alignment vertical="center"/>
    </xf>
    <xf numFmtId="164" fontId="2" fillId="0" borderId="16" xfId="1" quotePrefix="1" applyNumberFormat="1" applyFont="1" applyFill="1" applyBorder="1" applyAlignment="1">
      <alignment vertical="center"/>
    </xf>
    <xf numFmtId="0" fontId="0" fillId="0" borderId="19" xfId="0" applyBorder="1"/>
    <xf numFmtId="164" fontId="6" fillId="0" borderId="0" xfId="0" applyNumberFormat="1" applyFont="1"/>
    <xf numFmtId="164" fontId="6" fillId="0" borderId="0" xfId="1" applyNumberFormat="1" applyFont="1"/>
    <xf numFmtId="164" fontId="27" fillId="0" borderId="21" xfId="0" applyNumberFormat="1" applyFont="1" applyBorder="1" applyAlignment="1">
      <alignment horizontal="right" vertical="center" wrapText="1"/>
    </xf>
    <xf numFmtId="164" fontId="27" fillId="0" borderId="22" xfId="1" applyNumberFormat="1" applyFont="1" applyBorder="1" applyAlignment="1">
      <alignment horizontal="right" vertical="center" wrapText="1"/>
    </xf>
    <xf numFmtId="0" fontId="0" fillId="0" borderId="23" xfId="0" applyBorder="1"/>
    <xf numFmtId="164" fontId="6" fillId="0" borderId="0" xfId="1" applyNumberFormat="1" applyFont="1" applyBorder="1" applyAlignment="1">
      <alignment vertical="center"/>
    </xf>
    <xf numFmtId="164" fontId="6" fillId="0" borderId="24" xfId="1" applyNumberFormat="1" applyFont="1" applyBorder="1" applyAlignment="1">
      <alignment vertical="center"/>
    </xf>
    <xf numFmtId="0" fontId="2" fillId="7" borderId="25" xfId="0" applyFont="1" applyFill="1" applyBorder="1" applyAlignment="1">
      <alignment vertical="center"/>
    </xf>
    <xf numFmtId="0" fontId="2" fillId="7" borderId="26" xfId="0" applyFont="1" applyFill="1" applyBorder="1" applyAlignment="1">
      <alignment vertical="center"/>
    </xf>
    <xf numFmtId="164" fontId="18" fillId="7" borderId="26" xfId="0" applyNumberFormat="1" applyFont="1" applyFill="1" applyBorder="1" applyAlignment="1">
      <alignment horizontal="left" vertical="center"/>
    </xf>
    <xf numFmtId="164" fontId="18" fillId="7" borderId="26" xfId="0" applyNumberFormat="1" applyFont="1" applyFill="1" applyBorder="1" applyAlignment="1">
      <alignment vertical="center"/>
    </xf>
    <xf numFmtId="164" fontId="18" fillId="7" borderId="27" xfId="0" applyNumberFormat="1" applyFont="1" applyFill="1" applyBorder="1" applyAlignment="1">
      <alignment vertical="center"/>
    </xf>
    <xf numFmtId="0" fontId="11" fillId="5" borderId="10" xfId="0" applyFont="1" applyFill="1" applyBorder="1" applyAlignment="1">
      <alignment horizontal="centerContinuous" vertical="center"/>
    </xf>
    <xf numFmtId="0" fontId="11" fillId="5" borderId="28" xfId="0" applyFont="1" applyFill="1" applyBorder="1" applyAlignment="1">
      <alignment horizontal="centerContinuous" vertical="center"/>
    </xf>
    <xf numFmtId="0" fontId="11" fillId="5" borderId="11" xfId="0" applyFont="1" applyFill="1" applyBorder="1" applyAlignment="1">
      <alignment horizontal="centerContinuous" vertical="center"/>
    </xf>
    <xf numFmtId="0" fontId="1" fillId="0" borderId="13" xfId="0" applyFont="1" applyBorder="1"/>
    <xf numFmtId="0" fontId="1" fillId="0" borderId="0" xfId="0" applyFont="1" applyBorder="1" applyAlignment="1">
      <alignment vertical="center" wrapText="1"/>
    </xf>
    <xf numFmtId="43" fontId="25" fillId="0" borderId="0" xfId="1" applyFont="1" applyBorder="1" applyAlignment="1">
      <alignment horizontal="right" vertical="center" wrapText="1"/>
    </xf>
    <xf numFmtId="43" fontId="25" fillId="0" borderId="12" xfId="1" applyFont="1" applyBorder="1" applyAlignment="1">
      <alignment horizontal="right" vertical="center" wrapText="1"/>
    </xf>
    <xf numFmtId="164" fontId="1" fillId="0" borderId="0" xfId="0" applyNumberFormat="1" applyFont="1" applyAlignment="1">
      <alignment vertical="center"/>
    </xf>
    <xf numFmtId="0" fontId="29" fillId="0" borderId="14" xfId="0" applyFont="1" applyFill="1" applyBorder="1" applyAlignment="1">
      <alignment vertical="center"/>
    </xf>
    <xf numFmtId="0" fontId="1" fillId="0" borderId="4" xfId="0" applyFont="1" applyFill="1" applyBorder="1" applyAlignment="1">
      <alignment vertical="center"/>
    </xf>
    <xf numFmtId="43" fontId="29" fillId="0" borderId="4" xfId="1" quotePrefix="1" applyFont="1" applyFill="1" applyBorder="1" applyAlignment="1">
      <alignment vertical="center"/>
    </xf>
    <xf numFmtId="43" fontId="29" fillId="0" borderId="29" xfId="1" quotePrefix="1" applyFont="1" applyFill="1" applyBorder="1" applyAlignment="1">
      <alignment vertical="center"/>
    </xf>
    <xf numFmtId="164" fontId="1" fillId="0" borderId="0" xfId="1" applyNumberFormat="1" applyFont="1" applyBorder="1" applyAlignment="1">
      <alignment vertical="center"/>
    </xf>
    <xf numFmtId="164" fontId="1" fillId="0" borderId="12" xfId="1" applyNumberFormat="1" applyFont="1" applyBorder="1" applyAlignment="1">
      <alignment vertical="center"/>
    </xf>
    <xf numFmtId="0" fontId="29" fillId="7" borderId="16" xfId="0" applyFont="1" applyFill="1" applyBorder="1" applyAlignment="1">
      <alignment vertical="center"/>
    </xf>
    <xf numFmtId="164" fontId="30" fillId="7" borderId="15" xfId="0" applyNumberFormat="1" applyFont="1" applyFill="1" applyBorder="1" applyAlignment="1">
      <alignment horizontal="left" vertical="center"/>
    </xf>
    <xf numFmtId="164" fontId="30" fillId="7" borderId="19" xfId="0" applyNumberFormat="1" applyFont="1" applyFill="1" applyBorder="1" applyAlignment="1">
      <alignment horizontal="left" vertical="center"/>
    </xf>
    <xf numFmtId="0" fontId="29" fillId="0" borderId="17" xfId="0" applyFont="1" applyFill="1" applyBorder="1" applyAlignment="1">
      <alignment vertical="center"/>
    </xf>
    <xf numFmtId="0" fontId="1" fillId="0" borderId="9" xfId="0" applyFont="1" applyFill="1" applyBorder="1" applyAlignment="1">
      <alignment vertical="center"/>
    </xf>
    <xf numFmtId="164" fontId="29" fillId="0" borderId="9" xfId="1" quotePrefix="1" applyNumberFormat="1" applyFont="1" applyFill="1" applyBorder="1" applyAlignment="1">
      <alignment vertical="center"/>
    </xf>
    <xf numFmtId="164" fontId="29" fillId="0" borderId="30" xfId="1" quotePrefix="1" applyNumberFormat="1" applyFont="1" applyFill="1" applyBorder="1" applyAlignment="1">
      <alignment vertical="center"/>
    </xf>
    <xf numFmtId="0" fontId="17" fillId="0" borderId="0" xfId="0" applyFont="1" applyAlignment="1">
      <alignment vertical="center"/>
    </xf>
    <xf numFmtId="0" fontId="29" fillId="0" borderId="18" xfId="0" applyFont="1" applyFill="1" applyBorder="1" applyAlignment="1">
      <alignment vertical="center"/>
    </xf>
    <xf numFmtId="0" fontId="1" fillId="0" borderId="5" xfId="0" applyFont="1" applyBorder="1" applyAlignment="1">
      <alignment vertical="center"/>
    </xf>
    <xf numFmtId="164" fontId="1" fillId="0" borderId="5" xfId="0" applyNumberFormat="1" applyFont="1" applyBorder="1" applyAlignment="1">
      <alignment vertical="center"/>
    </xf>
    <xf numFmtId="164" fontId="29" fillId="0" borderId="31" xfId="1" quotePrefix="1" applyNumberFormat="1" applyFont="1" applyFill="1" applyBorder="1" applyAlignment="1">
      <alignment vertical="center"/>
    </xf>
    <xf numFmtId="0" fontId="0" fillId="0" borderId="13" xfId="0" applyBorder="1" applyAlignment="1">
      <alignment vertical="center"/>
    </xf>
    <xf numFmtId="0" fontId="1" fillId="0" borderId="0" xfId="0" applyFont="1" applyFill="1" applyBorder="1" applyAlignment="1">
      <alignment vertical="center"/>
    </xf>
    <xf numFmtId="164" fontId="1" fillId="0" borderId="0" xfId="1" quotePrefix="1" applyNumberFormat="1" applyFont="1" applyFill="1" applyBorder="1" applyAlignment="1">
      <alignment vertical="center"/>
    </xf>
    <xf numFmtId="164" fontId="1" fillId="0" borderId="12" xfId="1" quotePrefix="1" applyNumberFormat="1" applyFont="1" applyFill="1" applyBorder="1" applyAlignment="1">
      <alignment vertical="center"/>
    </xf>
    <xf numFmtId="0" fontId="23" fillId="0" borderId="13" xfId="0" applyFont="1" applyBorder="1" applyAlignment="1">
      <alignment vertical="center"/>
    </xf>
    <xf numFmtId="0" fontId="23" fillId="0" borderId="0" xfId="0" applyFont="1"/>
    <xf numFmtId="0" fontId="29" fillId="7" borderId="15" xfId="0" applyFont="1" applyFill="1" applyBorder="1" applyAlignment="1">
      <alignment vertical="center"/>
    </xf>
    <xf numFmtId="164" fontId="30" fillId="7" borderId="15" xfId="0" applyNumberFormat="1" applyFont="1" applyFill="1" applyBorder="1" applyAlignment="1">
      <alignment vertical="center"/>
    </xf>
    <xf numFmtId="164" fontId="30" fillId="7" borderId="19" xfId="0" applyNumberFormat="1" applyFont="1" applyFill="1" applyBorder="1" applyAlignment="1">
      <alignment vertical="center"/>
    </xf>
    <xf numFmtId="0" fontId="29" fillId="0" borderId="13" xfId="0" applyFont="1" applyFill="1" applyBorder="1" applyAlignment="1">
      <alignment vertical="center"/>
    </xf>
    <xf numFmtId="0" fontId="29" fillId="0" borderId="0" xfId="0" applyFont="1" applyFill="1" applyBorder="1" applyAlignment="1">
      <alignment vertical="center"/>
    </xf>
    <xf numFmtId="164" fontId="30" fillId="0" borderId="0" xfId="0" applyNumberFormat="1" applyFont="1" applyFill="1" applyBorder="1" applyAlignment="1">
      <alignment vertical="center"/>
    </xf>
    <xf numFmtId="164" fontId="30" fillId="0" borderId="12" xfId="0" applyNumberFormat="1" applyFont="1" applyFill="1" applyBorder="1" applyAlignment="1">
      <alignment vertical="center"/>
    </xf>
    <xf numFmtId="0" fontId="29" fillId="7" borderId="17" xfId="0" applyFont="1" applyFill="1" applyBorder="1" applyAlignment="1">
      <alignment vertical="center"/>
    </xf>
    <xf numFmtId="0" fontId="29" fillId="7" borderId="9" xfId="0" applyFont="1" applyFill="1" applyBorder="1" applyAlignment="1">
      <alignment vertical="center"/>
    </xf>
    <xf numFmtId="164" fontId="30" fillId="7" borderId="9" xfId="0" applyNumberFormat="1" applyFont="1" applyFill="1" applyBorder="1" applyAlignment="1">
      <alignment horizontal="left" vertical="center"/>
    </xf>
    <xf numFmtId="164" fontId="30" fillId="7" borderId="30" xfId="0" applyNumberFormat="1" applyFont="1" applyFill="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29" fillId="0" borderId="16" xfId="0" applyFont="1" applyFill="1" applyBorder="1" applyAlignment="1">
      <alignment vertical="center"/>
    </xf>
    <xf numFmtId="0" fontId="1" fillId="0" borderId="15" xfId="0" applyFont="1" applyFill="1" applyBorder="1" applyAlignment="1">
      <alignment vertical="center"/>
    </xf>
    <xf numFmtId="164" fontId="29" fillId="0" borderId="15" xfId="1" quotePrefix="1" applyNumberFormat="1" applyFont="1" applyFill="1" applyBorder="1" applyAlignment="1">
      <alignment vertical="center"/>
    </xf>
    <xf numFmtId="164" fontId="29" fillId="0" borderId="19" xfId="1" quotePrefix="1" applyNumberFormat="1" applyFont="1" applyFill="1" applyBorder="1" applyAlignment="1">
      <alignment vertical="center"/>
    </xf>
    <xf numFmtId="0" fontId="1" fillId="0" borderId="0" xfId="0" applyFont="1"/>
    <xf numFmtId="0" fontId="1" fillId="0" borderId="0" xfId="0" applyFont="1" applyAlignment="1">
      <alignment vertical="center"/>
    </xf>
    <xf numFmtId="164" fontId="1" fillId="0" borderId="0" xfId="1" applyNumberFormat="1" applyFont="1" applyAlignment="1">
      <alignment vertical="center"/>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3" fillId="0" borderId="33" xfId="0" applyFont="1" applyBorder="1" applyAlignment="1">
      <alignment horizontal="center" vertical="center" wrapText="1"/>
    </xf>
    <xf numFmtId="0" fontId="0" fillId="0" borderId="34" xfId="0" applyFill="1" applyBorder="1"/>
    <xf numFmtId="16" fontId="34" fillId="0" borderId="35" xfId="0" applyNumberFormat="1" applyFont="1" applyBorder="1" applyAlignment="1">
      <alignment vertical="center" wrapText="1"/>
    </xf>
    <xf numFmtId="43" fontId="34" fillId="0" borderId="36" xfId="1" applyNumberFormat="1" applyFont="1" applyBorder="1" applyAlignment="1">
      <alignment vertical="center" wrapText="1"/>
    </xf>
    <xf numFmtId="0" fontId="34" fillId="0" borderId="36" xfId="0" applyFont="1" applyBorder="1" applyAlignment="1">
      <alignment vertical="center" wrapText="1"/>
    </xf>
    <xf numFmtId="43" fontId="34" fillId="0" borderId="36" xfId="1" applyFont="1" applyBorder="1" applyAlignment="1">
      <alignment horizontal="center" vertical="center" wrapText="1"/>
    </xf>
    <xf numFmtId="0" fontId="0" fillId="0" borderId="36" xfId="0" applyBorder="1"/>
    <xf numFmtId="43" fontId="34" fillId="0" borderId="36" xfId="1" applyFont="1" applyBorder="1" applyAlignment="1">
      <alignment vertical="center"/>
    </xf>
    <xf numFmtId="43" fontId="34" fillId="0" borderId="37" xfId="1" applyFont="1" applyBorder="1" applyAlignment="1">
      <alignment vertical="center"/>
    </xf>
    <xf numFmtId="43" fontId="34" fillId="0" borderId="36" xfId="1" applyFont="1" applyBorder="1" applyAlignment="1">
      <alignment vertical="center" wrapText="1"/>
    </xf>
    <xf numFmtId="43" fontId="34" fillId="0" borderId="37" xfId="1" applyFont="1" applyBorder="1" applyAlignment="1">
      <alignment vertical="center" wrapText="1"/>
    </xf>
    <xf numFmtId="16" fontId="34" fillId="0" borderId="35" xfId="0" applyNumberFormat="1" applyFont="1" applyFill="1" applyBorder="1" applyAlignment="1">
      <alignment vertical="center" wrapText="1"/>
    </xf>
    <xf numFmtId="43" fontId="34" fillId="0" borderId="37" xfId="1" applyFont="1" applyBorder="1" applyAlignment="1">
      <alignment horizontal="center" vertical="center" wrapText="1"/>
    </xf>
    <xf numFmtId="16" fontId="34" fillId="0" borderId="38" xfId="0" applyNumberFormat="1" applyFont="1" applyBorder="1" applyAlignment="1">
      <alignment vertical="center" wrapText="1"/>
    </xf>
    <xf numFmtId="43" fontId="34" fillId="0" borderId="39" xfId="1" applyNumberFormat="1" applyFont="1" applyBorder="1" applyAlignment="1">
      <alignment vertical="center" wrapText="1"/>
    </xf>
    <xf numFmtId="0" fontId="34" fillId="0" borderId="39" xfId="0" applyFont="1" applyBorder="1" applyAlignment="1">
      <alignment vertical="center" wrapText="1"/>
    </xf>
    <xf numFmtId="43" fontId="34" fillId="0" borderId="39" xfId="1" applyFont="1" applyBorder="1" applyAlignment="1">
      <alignment horizontal="center" vertical="center" wrapText="1"/>
    </xf>
    <xf numFmtId="43" fontId="34" fillId="0" borderId="39" xfId="1" applyFont="1" applyBorder="1" applyAlignment="1">
      <alignment vertical="center" wrapText="1"/>
    </xf>
    <xf numFmtId="43" fontId="34" fillId="0" borderId="39" xfId="1" applyFont="1" applyBorder="1" applyAlignment="1">
      <alignment vertical="center"/>
    </xf>
    <xf numFmtId="43" fontId="34" fillId="0" borderId="40" xfId="1" applyFont="1" applyBorder="1" applyAlignment="1">
      <alignment vertical="center"/>
    </xf>
    <xf numFmtId="0" fontId="0" fillId="0" borderId="41" xfId="0" applyFill="1" applyBorder="1"/>
    <xf numFmtId="16" fontId="34" fillId="0" borderId="0" xfId="0" applyNumberFormat="1" applyFont="1" applyAlignment="1">
      <alignment vertical="center" wrapText="1"/>
    </xf>
    <xf numFmtId="43" fontId="24" fillId="0" borderId="42" xfId="0" applyNumberFormat="1" applyFont="1" applyBorder="1" applyAlignment="1">
      <alignment horizontal="center" vertical="center" wrapText="1"/>
    </xf>
    <xf numFmtId="0" fontId="35" fillId="0" borderId="43" xfId="0" applyFont="1" applyBorder="1" applyAlignment="1">
      <alignment horizontal="right" vertical="center" wrapText="1"/>
    </xf>
    <xf numFmtId="43" fontId="24" fillId="0" borderId="43" xfId="0" applyNumberFormat="1" applyFont="1" applyBorder="1" applyAlignment="1">
      <alignment horizontal="center" vertical="center" wrapText="1"/>
    </xf>
    <xf numFmtId="43" fontId="34" fillId="0" borderId="0" xfId="1" applyNumberFormat="1" applyFont="1" applyAlignment="1">
      <alignment vertical="center" wrapText="1"/>
    </xf>
    <xf numFmtId="0" fontId="33" fillId="0" borderId="44" xfId="0" applyFont="1" applyBorder="1" applyAlignment="1">
      <alignment horizontal="right" vertical="center"/>
    </xf>
    <xf numFmtId="43" fontId="36" fillId="0" borderId="44" xfId="1" applyFont="1" applyBorder="1" applyAlignment="1">
      <alignment horizontal="center" vertical="center"/>
    </xf>
    <xf numFmtId="43" fontId="36" fillId="0" borderId="44" xfId="1" applyFont="1" applyBorder="1" applyAlignment="1">
      <alignment vertical="center"/>
    </xf>
    <xf numFmtId="0" fontId="37" fillId="0" borderId="39" xfId="0" applyFont="1" applyBorder="1" applyAlignment="1">
      <alignment horizontal="right" vertical="center" wrapText="1"/>
    </xf>
    <xf numFmtId="43" fontId="37" fillId="0" borderId="39" xfId="1" applyFont="1" applyBorder="1" applyAlignment="1">
      <alignment horizontal="center" vertical="center"/>
    </xf>
    <xf numFmtId="0" fontId="0" fillId="0" borderId="35" xfId="0" applyBorder="1"/>
    <xf numFmtId="14" fontId="0" fillId="0" borderId="35" xfId="0" applyNumberFormat="1" applyBorder="1"/>
    <xf numFmtId="43" fontId="34" fillId="0" borderId="36" xfId="1" applyFont="1" applyFill="1" applyBorder="1" applyAlignment="1">
      <alignment vertical="center"/>
    </xf>
    <xf numFmtId="14" fontId="0" fillId="0" borderId="38" xfId="0" applyNumberFormat="1" applyBorder="1"/>
    <xf numFmtId="0" fontId="0" fillId="0" borderId="39" xfId="0" applyBorder="1"/>
    <xf numFmtId="43" fontId="24" fillId="8" borderId="42" xfId="0" applyNumberFormat="1" applyFont="1" applyFill="1" applyBorder="1" applyAlignment="1">
      <alignment horizontal="center" vertical="center" wrapText="1"/>
    </xf>
    <xf numFmtId="0" fontId="35" fillId="0" borderId="45" xfId="0" applyFont="1" applyBorder="1" applyAlignment="1">
      <alignment horizontal="right" vertical="center" wrapText="1"/>
    </xf>
    <xf numFmtId="43" fontId="24" fillId="8" borderId="46" xfId="0" applyNumberFormat="1" applyFont="1" applyFill="1" applyBorder="1" applyAlignment="1">
      <alignment horizontal="center" vertical="center" wrapText="1"/>
    </xf>
    <xf numFmtId="0" fontId="35" fillId="0" borderId="47" xfId="0" applyFont="1" applyBorder="1" applyAlignment="1">
      <alignment horizontal="right" vertical="center" wrapText="1"/>
    </xf>
    <xf numFmtId="43" fontId="24" fillId="0" borderId="44" xfId="0" applyNumberFormat="1" applyFont="1" applyBorder="1" applyAlignment="1">
      <alignment horizontal="center" vertical="center" wrapText="1"/>
    </xf>
    <xf numFmtId="43" fontId="24" fillId="0" borderId="34" xfId="0" applyNumberFormat="1" applyFont="1" applyBorder="1" applyAlignment="1">
      <alignment horizontal="center" vertical="center" wrapText="1"/>
    </xf>
    <xf numFmtId="43" fontId="0" fillId="0" borderId="0" xfId="0" applyNumberFormat="1"/>
    <xf numFmtId="0" fontId="37" fillId="0" borderId="38" xfId="0" applyFont="1" applyBorder="1" applyAlignment="1">
      <alignment horizontal="right" vertical="center" wrapText="1"/>
    </xf>
    <xf numFmtId="43" fontId="37" fillId="0" borderId="40" xfId="1" applyFont="1" applyBorder="1" applyAlignment="1">
      <alignment horizontal="center" vertical="center"/>
    </xf>
    <xf numFmtId="0" fontId="6" fillId="0" borderId="0" xfId="4" applyFont="1" applyBorder="1"/>
    <xf numFmtId="0" fontId="38" fillId="9" borderId="4" xfId="4" applyFont="1" applyFill="1" applyBorder="1" applyAlignment="1">
      <alignment horizontal="centerContinuous" vertical="center" wrapText="1"/>
    </xf>
    <xf numFmtId="0" fontId="38" fillId="12" borderId="68" xfId="4" applyFont="1" applyFill="1" applyBorder="1" applyAlignment="1">
      <alignment horizontal="center" vertical="center" wrapText="1"/>
    </xf>
    <xf numFmtId="0" fontId="38" fillId="13" borderId="49" xfId="4" applyFont="1" applyFill="1" applyBorder="1" applyAlignment="1">
      <alignment horizontal="center" vertical="center" wrapText="1"/>
    </xf>
    <xf numFmtId="0" fontId="38" fillId="14" borderId="49" xfId="4" applyFont="1" applyFill="1" applyBorder="1" applyAlignment="1">
      <alignment horizontal="center" vertical="center" wrapText="1"/>
    </xf>
    <xf numFmtId="0" fontId="28" fillId="0" borderId="69" xfId="4" applyFont="1" applyFill="1" applyBorder="1" applyAlignment="1">
      <alignment horizontal="center" textRotation="90" wrapText="1"/>
    </xf>
    <xf numFmtId="0" fontId="38" fillId="0" borderId="72" xfId="4" applyFont="1" applyFill="1" applyBorder="1" applyAlignment="1">
      <alignment horizontal="center" vertical="center" wrapText="1"/>
    </xf>
    <xf numFmtId="44" fontId="38" fillId="0" borderId="72" xfId="3" applyFont="1" applyFill="1" applyBorder="1" applyAlignment="1">
      <alignment horizontal="center" vertical="center" wrapText="1"/>
    </xf>
    <xf numFmtId="0" fontId="34" fillId="9" borderId="30" xfId="4" applyFont="1" applyFill="1" applyBorder="1" applyAlignment="1">
      <alignment horizontal="center" textRotation="90" wrapText="1"/>
    </xf>
    <xf numFmtId="0" fontId="34" fillId="9" borderId="50" xfId="4" applyFont="1" applyFill="1" applyBorder="1" applyAlignment="1">
      <alignment horizontal="center" textRotation="90" wrapText="1"/>
    </xf>
    <xf numFmtId="44" fontId="34" fillId="9" borderId="50" xfId="3" applyFont="1" applyFill="1" applyBorder="1" applyAlignment="1">
      <alignment horizontal="center" textRotation="90" wrapText="1"/>
    </xf>
    <xf numFmtId="0" fontId="34" fillId="10" borderId="52" xfId="4" applyFont="1" applyFill="1" applyBorder="1" applyAlignment="1">
      <alignment horizontal="center" textRotation="90" wrapText="1"/>
    </xf>
    <xf numFmtId="0" fontId="34" fillId="10" borderId="50" xfId="4" applyFont="1" applyFill="1" applyBorder="1" applyAlignment="1">
      <alignment horizontal="center" textRotation="90" wrapText="1"/>
    </xf>
    <xf numFmtId="0" fontId="34" fillId="10" borderId="53" xfId="4" applyFont="1" applyFill="1" applyBorder="1" applyAlignment="1">
      <alignment horizontal="center" textRotation="90" wrapText="1"/>
    </xf>
    <xf numFmtId="0" fontId="34" fillId="11" borderId="52" xfId="4" applyFont="1" applyFill="1" applyBorder="1" applyAlignment="1">
      <alignment horizontal="center" textRotation="90" wrapText="1"/>
    </xf>
    <xf numFmtId="0" fontId="34" fillId="11" borderId="50" xfId="4" applyFont="1" applyFill="1" applyBorder="1" applyAlignment="1">
      <alignment horizontal="center" textRotation="90" wrapText="1"/>
    </xf>
    <xf numFmtId="0" fontId="34" fillId="11" borderId="17" xfId="4" applyFont="1" applyFill="1" applyBorder="1" applyAlignment="1">
      <alignment horizontal="center" textRotation="90" wrapText="1"/>
    </xf>
    <xf numFmtId="0" fontId="34" fillId="12" borderId="73" xfId="4" applyFont="1" applyFill="1" applyBorder="1" applyAlignment="1">
      <alignment horizontal="center" textRotation="90" wrapText="1"/>
    </xf>
    <xf numFmtId="0" fontId="34" fillId="0" borderId="0" xfId="4" applyFont="1" applyFill="1" applyBorder="1" applyAlignment="1">
      <alignment horizontal="center" textRotation="90" wrapText="1"/>
    </xf>
    <xf numFmtId="0" fontId="38" fillId="13" borderId="51" xfId="4" applyFont="1" applyFill="1" applyBorder="1" applyAlignment="1">
      <alignment horizontal="center" textRotation="90" wrapText="1"/>
    </xf>
    <xf numFmtId="0" fontId="38" fillId="14" borderId="51" xfId="4" applyFont="1" applyFill="1" applyBorder="1" applyAlignment="1">
      <alignment horizontal="center" textRotation="90" wrapText="1"/>
    </xf>
    <xf numFmtId="0" fontId="28" fillId="0" borderId="0" xfId="4" applyFont="1" applyFill="1" applyBorder="1"/>
    <xf numFmtId="165" fontId="34" fillId="0" borderId="55" xfId="4" applyNumberFormat="1" applyFont="1" applyBorder="1"/>
    <xf numFmtId="166" fontId="34" fillId="0" borderId="57" xfId="4" applyNumberFormat="1" applyFont="1" applyBorder="1" applyAlignment="1">
      <alignment horizontal="center"/>
    </xf>
    <xf numFmtId="43" fontId="40" fillId="0" borderId="57" xfId="1" applyFont="1" applyBorder="1"/>
    <xf numFmtId="43" fontId="34" fillId="0" borderId="57" xfId="1" applyFont="1" applyBorder="1"/>
    <xf numFmtId="43" fontId="34" fillId="0" borderId="57" xfId="1" applyFont="1" applyFill="1" applyBorder="1"/>
    <xf numFmtId="0" fontId="34" fillId="0" borderId="74" xfId="4" applyFont="1" applyBorder="1" applyAlignment="1">
      <alignment horizontal="left" indent="1"/>
    </xf>
    <xf numFmtId="43" fontId="34" fillId="9" borderId="55" xfId="1" applyFont="1" applyFill="1" applyBorder="1"/>
    <xf numFmtId="43" fontId="34" fillId="10" borderId="58" xfId="1" applyFont="1" applyFill="1" applyBorder="1" applyAlignment="1">
      <alignment wrapText="1"/>
    </xf>
    <xf numFmtId="43" fontId="34" fillId="10" borderId="55" xfId="1" applyFont="1" applyFill="1" applyBorder="1" applyAlignment="1">
      <alignment wrapText="1"/>
    </xf>
    <xf numFmtId="43" fontId="34" fillId="10" borderId="59" xfId="1" applyFont="1" applyFill="1" applyBorder="1" applyAlignment="1">
      <alignment wrapText="1"/>
    </xf>
    <xf numFmtId="43" fontId="34" fillId="11" borderId="75" xfId="1" applyFont="1" applyFill="1" applyBorder="1"/>
    <xf numFmtId="43" fontId="34" fillId="11" borderId="55" xfId="1" applyFont="1" applyFill="1" applyBorder="1"/>
    <xf numFmtId="43" fontId="34" fillId="12" borderId="76" xfId="1" applyFont="1" applyFill="1" applyBorder="1"/>
    <xf numFmtId="43" fontId="34" fillId="0" borderId="0" xfId="1" applyFont="1" applyFill="1" applyBorder="1"/>
    <xf numFmtId="43" fontId="6" fillId="0" borderId="0" xfId="4" applyNumberFormat="1" applyFont="1" applyBorder="1"/>
    <xf numFmtId="0" fontId="34" fillId="14" borderId="61" xfId="4" applyFont="1" applyFill="1" applyBorder="1"/>
    <xf numFmtId="0" fontId="28" fillId="0" borderId="0" xfId="4" applyFont="1" applyBorder="1"/>
    <xf numFmtId="166" fontId="34" fillId="0" borderId="55" xfId="0" applyNumberFormat="1" applyFont="1" applyFill="1" applyBorder="1" applyAlignment="1">
      <alignment horizontal="center"/>
    </xf>
    <xf numFmtId="43" fontId="40" fillId="0" borderId="55" xfId="0" applyNumberFormat="1" applyFont="1" applyFill="1" applyBorder="1" applyAlignment="1">
      <alignment horizontal="right"/>
    </xf>
    <xf numFmtId="168" fontId="34" fillId="0" borderId="55" xfId="0" applyNumberFormat="1" applyFont="1" applyFill="1" applyBorder="1" applyAlignment="1">
      <alignment horizontal="left"/>
    </xf>
    <xf numFmtId="43" fontId="34" fillId="0" borderId="55" xfId="1" applyFont="1" applyFill="1" applyBorder="1"/>
    <xf numFmtId="0" fontId="34" fillId="0" borderId="54" xfId="4" applyFont="1" applyFill="1" applyBorder="1" applyAlignment="1">
      <alignment horizontal="left" indent="1"/>
    </xf>
    <xf numFmtId="43" fontId="34" fillId="9" borderId="64" xfId="1" applyFont="1" applyFill="1" applyBorder="1"/>
    <xf numFmtId="43" fontId="34" fillId="14" borderId="61" xfId="4" applyNumberFormat="1" applyFont="1" applyFill="1" applyBorder="1"/>
    <xf numFmtId="43" fontId="34" fillId="11" borderId="77" xfId="1" applyFont="1" applyFill="1" applyBorder="1"/>
    <xf numFmtId="43" fontId="34" fillId="0" borderId="0" xfId="1" applyFont="1" applyFill="1" applyBorder="1" applyAlignment="1">
      <alignment vertical="center"/>
    </xf>
    <xf numFmtId="43" fontId="40" fillId="0" borderId="55" xfId="1" applyFont="1" applyBorder="1"/>
    <xf numFmtId="43" fontId="34" fillId="0" borderId="62" xfId="1" applyFont="1" applyBorder="1"/>
    <xf numFmtId="166" fontId="34" fillId="0" borderId="55" xfId="0" applyNumberFormat="1" applyFont="1" applyFill="1" applyBorder="1" applyAlignment="1">
      <alignment horizontal="left"/>
    </xf>
    <xf numFmtId="165" fontId="34" fillId="0" borderId="62" xfId="4" applyNumberFormat="1" applyFont="1" applyBorder="1"/>
    <xf numFmtId="0" fontId="38" fillId="0" borderId="62" xfId="4" applyFont="1" applyBorder="1" applyAlignment="1">
      <alignment horizontal="right"/>
    </xf>
    <xf numFmtId="0" fontId="6" fillId="0" borderId="62" xfId="4" applyFont="1" applyBorder="1"/>
    <xf numFmtId="43" fontId="42" fillId="0" borderId="62" xfId="1" applyFont="1" applyBorder="1"/>
    <xf numFmtId="43" fontId="43" fillId="0" borderId="62" xfId="1" applyFont="1" applyBorder="1"/>
    <xf numFmtId="43" fontId="34" fillId="0" borderId="0" xfId="1" applyFont="1" applyBorder="1"/>
    <xf numFmtId="0" fontId="2" fillId="0" borderId="54" xfId="4" applyFont="1" applyBorder="1" applyAlignment="1">
      <alignment horizontal="right" vertical="center" indent="1"/>
    </xf>
    <xf numFmtId="43" fontId="34" fillId="0" borderId="78" xfId="1" applyFont="1" applyBorder="1" applyAlignment="1">
      <alignment vertical="center"/>
    </xf>
    <xf numFmtId="43" fontId="34" fillId="0" borderId="79" xfId="1" applyFont="1" applyBorder="1" applyAlignment="1">
      <alignment vertical="center"/>
    </xf>
    <xf numFmtId="43" fontId="34" fillId="0" borderId="80" xfId="1" applyFont="1" applyBorder="1" applyAlignment="1">
      <alignment vertical="center"/>
    </xf>
    <xf numFmtId="43" fontId="34" fillId="0" borderId="77" xfId="1" applyFont="1" applyBorder="1" applyAlignment="1">
      <alignment vertical="center"/>
    </xf>
    <xf numFmtId="43" fontId="34" fillId="0" borderId="35" xfId="1" applyFont="1" applyBorder="1" applyAlignment="1">
      <alignment vertical="center"/>
    </xf>
    <xf numFmtId="43" fontId="34" fillId="0" borderId="76" xfId="1" applyFont="1" applyBorder="1" applyAlignment="1">
      <alignment vertical="center"/>
    </xf>
    <xf numFmtId="17" fontId="6" fillId="0" borderId="0" xfId="4" applyNumberFormat="1" applyFont="1" applyBorder="1" applyAlignment="1">
      <alignment horizontal="center" vertical="center"/>
    </xf>
    <xf numFmtId="165" fontId="34" fillId="0" borderId="0" xfId="4" applyNumberFormat="1" applyFont="1" applyBorder="1"/>
    <xf numFmtId="0" fontId="2" fillId="0" borderId="55" xfId="4" applyFont="1" applyBorder="1" applyAlignment="1">
      <alignment horizontal="right" vertical="center" indent="1"/>
    </xf>
    <xf numFmtId="43" fontId="41" fillId="0" borderId="36" xfId="1" applyFont="1" applyBorder="1" applyAlignment="1">
      <alignment vertical="center"/>
    </xf>
    <xf numFmtId="43" fontId="2" fillId="0" borderId="55" xfId="1" applyFont="1" applyFill="1" applyBorder="1" applyAlignment="1">
      <alignment horizontal="right" vertical="center" indent="1"/>
    </xf>
    <xf numFmtId="43" fontId="34" fillId="0" borderId="78" xfId="1" applyFont="1" applyFill="1" applyBorder="1" applyAlignment="1">
      <alignment vertical="center"/>
    </xf>
    <xf numFmtId="43" fontId="34" fillId="0" borderId="79" xfId="1" applyFont="1" applyFill="1" applyBorder="1" applyAlignment="1">
      <alignment vertical="center"/>
    </xf>
    <xf numFmtId="43" fontId="34" fillId="0" borderId="80" xfId="1" applyFont="1" applyFill="1" applyBorder="1" applyAlignment="1">
      <alignment vertical="center"/>
    </xf>
    <xf numFmtId="43" fontId="34" fillId="0" borderId="77" xfId="1" applyFont="1" applyFill="1" applyBorder="1" applyAlignment="1">
      <alignment vertical="center"/>
    </xf>
    <xf numFmtId="43" fontId="34" fillId="0" borderId="35" xfId="1" applyFont="1" applyFill="1" applyBorder="1" applyAlignment="1">
      <alignment vertical="center"/>
    </xf>
    <xf numFmtId="43" fontId="34" fillId="0" borderId="37" xfId="1" applyFont="1" applyFill="1" applyBorder="1" applyAlignment="1">
      <alignment vertical="center"/>
    </xf>
    <xf numFmtId="43" fontId="34" fillId="0" borderId="76" xfId="1" applyFont="1" applyFill="1" applyBorder="1" applyAlignment="1">
      <alignment vertical="center"/>
    </xf>
    <xf numFmtId="14" fontId="34" fillId="0" borderId="0" xfId="1" applyNumberFormat="1" applyFont="1" applyFill="1" applyBorder="1"/>
    <xf numFmtId="44" fontId="34" fillId="0" borderId="0" xfId="3" applyFont="1" applyBorder="1"/>
    <xf numFmtId="43" fontId="2" fillId="0" borderId="55" xfId="1" applyFont="1" applyFill="1" applyBorder="1" applyAlignment="1">
      <alignment horizontal="center" vertical="center"/>
    </xf>
    <xf numFmtId="43" fontId="34" fillId="0" borderId="78" xfId="4" applyNumberFormat="1" applyFont="1" applyFill="1" applyBorder="1" applyAlignment="1">
      <alignment vertical="center"/>
    </xf>
    <xf numFmtId="43" fontId="34" fillId="0" borderId="36" xfId="4" applyNumberFormat="1" applyFont="1" applyFill="1" applyBorder="1" applyAlignment="1">
      <alignment vertical="center"/>
    </xf>
    <xf numFmtId="43" fontId="34" fillId="0" borderId="79" xfId="4" applyNumberFormat="1" applyFont="1" applyFill="1" applyBorder="1" applyAlignment="1">
      <alignment vertical="center"/>
    </xf>
    <xf numFmtId="43" fontId="34" fillId="0" borderId="80" xfId="4" applyNumberFormat="1" applyFont="1" applyFill="1" applyBorder="1" applyAlignment="1">
      <alignment vertical="center"/>
    </xf>
    <xf numFmtId="43" fontId="34" fillId="0" borderId="77" xfId="4" applyNumberFormat="1" applyFont="1" applyFill="1" applyBorder="1" applyAlignment="1">
      <alignment vertical="center"/>
    </xf>
    <xf numFmtId="43" fontId="34" fillId="0" borderId="35" xfId="4" applyNumberFormat="1" applyFont="1" applyFill="1" applyBorder="1" applyAlignment="1">
      <alignment vertical="center"/>
    </xf>
    <xf numFmtId="43" fontId="34" fillId="0" borderId="37" xfId="4" applyNumberFormat="1" applyFont="1" applyFill="1" applyBorder="1" applyAlignment="1">
      <alignment vertical="center"/>
    </xf>
    <xf numFmtId="43" fontId="34" fillId="0" borderId="76" xfId="4" applyNumberFormat="1" applyFont="1" applyFill="1" applyBorder="1" applyAlignment="1">
      <alignment vertical="center"/>
    </xf>
    <xf numFmtId="43" fontId="34" fillId="0" borderId="0" xfId="4" applyNumberFormat="1" applyFont="1" applyFill="1" applyBorder="1" applyAlignment="1">
      <alignment vertical="center"/>
    </xf>
    <xf numFmtId="0" fontId="34" fillId="0" borderId="0" xfId="4" applyFont="1" applyFill="1" applyBorder="1"/>
    <xf numFmtId="165" fontId="6" fillId="0" borderId="0" xfId="4" applyNumberFormat="1" applyFont="1" applyBorder="1"/>
    <xf numFmtId="0" fontId="2" fillId="9" borderId="55" xfId="4" applyFont="1" applyFill="1" applyBorder="1" applyAlignment="1">
      <alignment horizontal="center" vertical="center"/>
    </xf>
    <xf numFmtId="43" fontId="34" fillId="9" borderId="78" xfId="4" applyNumberFormat="1" applyFont="1" applyFill="1" applyBorder="1" applyAlignment="1">
      <alignment vertical="center"/>
    </xf>
    <xf numFmtId="43" fontId="34" fillId="9" borderId="36" xfId="4" applyNumberFormat="1" applyFont="1" applyFill="1" applyBorder="1" applyAlignment="1">
      <alignment vertical="center"/>
    </xf>
    <xf numFmtId="43" fontId="34" fillId="9" borderId="80" xfId="4" applyNumberFormat="1" applyFont="1" applyFill="1" applyBorder="1" applyAlignment="1">
      <alignment vertical="center"/>
    </xf>
    <xf numFmtId="43" fontId="34" fillId="9" borderId="79" xfId="4" applyNumberFormat="1" applyFont="1" applyFill="1" applyBorder="1" applyAlignment="1">
      <alignment vertical="center"/>
    </xf>
    <xf numFmtId="43" fontId="34" fillId="9" borderId="77" xfId="4" applyNumberFormat="1" applyFont="1" applyFill="1" applyBorder="1" applyAlignment="1">
      <alignment vertical="center"/>
    </xf>
    <xf numFmtId="43" fontId="34" fillId="9" borderId="35" xfId="4" applyNumberFormat="1" applyFont="1" applyFill="1" applyBorder="1" applyAlignment="1">
      <alignment vertical="center"/>
    </xf>
    <xf numFmtId="43" fontId="34" fillId="9" borderId="37" xfId="4" applyNumberFormat="1" applyFont="1" applyFill="1" applyBorder="1" applyAlignment="1">
      <alignment vertical="center"/>
    </xf>
    <xf numFmtId="43" fontId="34" fillId="9" borderId="81" xfId="4" applyNumberFormat="1" applyFont="1" applyFill="1" applyBorder="1" applyAlignment="1">
      <alignment vertical="center"/>
    </xf>
    <xf numFmtId="0" fontId="45" fillId="15" borderId="84" xfId="4" applyFont="1" applyFill="1" applyBorder="1"/>
    <xf numFmtId="16" fontId="46" fillId="15" borderId="85" xfId="4" applyNumberFormat="1" applyFont="1" applyFill="1" applyBorder="1" applyAlignment="1">
      <alignment horizontal="center" vertical="center" wrapText="1"/>
    </xf>
    <xf numFmtId="16" fontId="46" fillId="15" borderId="86" xfId="4" applyNumberFormat="1" applyFont="1" applyFill="1" applyBorder="1" applyAlignment="1">
      <alignment horizontal="center" vertical="center" wrapText="1"/>
    </xf>
    <xf numFmtId="16" fontId="46" fillId="15" borderId="87" xfId="4" applyNumberFormat="1" applyFont="1" applyFill="1" applyBorder="1" applyAlignment="1">
      <alignment horizontal="center" vertical="center" wrapText="1"/>
    </xf>
    <xf numFmtId="16" fontId="46" fillId="15" borderId="88" xfId="4" applyNumberFormat="1" applyFont="1" applyFill="1" applyBorder="1" applyAlignment="1">
      <alignment horizontal="center" vertical="center" wrapText="1"/>
    </xf>
    <xf numFmtId="16" fontId="46" fillId="15" borderId="89" xfId="4" applyNumberFormat="1" applyFont="1" applyFill="1" applyBorder="1" applyAlignment="1">
      <alignment horizontal="center" vertical="center" wrapText="1"/>
    </xf>
    <xf numFmtId="16" fontId="46" fillId="15" borderId="90" xfId="4" applyNumberFormat="1" applyFont="1" applyFill="1" applyBorder="1" applyAlignment="1">
      <alignment horizontal="center" vertical="center" wrapText="1"/>
    </xf>
    <xf numFmtId="16" fontId="46" fillId="15" borderId="91" xfId="4" applyNumberFormat="1" applyFont="1" applyFill="1" applyBorder="1" applyAlignment="1">
      <alignment horizontal="center" vertical="center" wrapText="1"/>
    </xf>
    <xf numFmtId="16" fontId="46" fillId="15" borderId="92" xfId="4" applyNumberFormat="1" applyFont="1" applyFill="1" applyBorder="1" applyAlignment="1">
      <alignment horizontal="center" vertical="center" wrapText="1"/>
    </xf>
    <xf numFmtId="16" fontId="46" fillId="0" borderId="0" xfId="4" applyNumberFormat="1" applyFont="1" applyFill="1" applyBorder="1" applyAlignment="1">
      <alignment horizontal="center" vertical="center" wrapText="1"/>
    </xf>
    <xf numFmtId="0" fontId="6" fillId="9" borderId="93" xfId="4" applyFont="1" applyFill="1" applyBorder="1" applyAlignment="1">
      <alignment horizontal="center" vertical="top"/>
    </xf>
    <xf numFmtId="169" fontId="47" fillId="0" borderId="55" xfId="4" applyNumberFormat="1" applyFont="1" applyBorder="1" applyAlignment="1">
      <alignment horizontal="center"/>
    </xf>
    <xf numFmtId="0" fontId="47" fillId="0" borderId="55" xfId="4" applyFont="1" applyFill="1" applyBorder="1" applyAlignment="1">
      <alignment horizontal="left" indent="1"/>
    </xf>
    <xf numFmtId="166" fontId="48" fillId="0" borderId="55" xfId="4" applyNumberFormat="1" applyFont="1" applyFill="1" applyBorder="1" applyAlignment="1">
      <alignment horizontal="center"/>
    </xf>
    <xf numFmtId="43" fontId="48" fillId="0" borderId="55" xfId="1" applyFont="1" applyFill="1" applyBorder="1"/>
    <xf numFmtId="0" fontId="47" fillId="0" borderId="55" xfId="4" applyFont="1" applyBorder="1" applyAlignment="1">
      <alignment horizontal="left"/>
    </xf>
    <xf numFmtId="43" fontId="47" fillId="0" borderId="76" xfId="4" applyNumberFormat="1" applyFont="1" applyBorder="1"/>
    <xf numFmtId="0" fontId="47" fillId="0" borderId="0" xfId="4" applyFont="1" applyFill="1" applyBorder="1"/>
    <xf numFmtId="0" fontId="6" fillId="0" borderId="0" xfId="4" applyFont="1" applyFill="1" applyBorder="1"/>
    <xf numFmtId="43" fontId="40" fillId="0" borderId="55" xfId="1" applyFont="1" applyFill="1" applyBorder="1"/>
    <xf numFmtId="0" fontId="47" fillId="0" borderId="55" xfId="4" applyFont="1" applyBorder="1" applyAlignment="1">
      <alignment horizontal="left" indent="1"/>
    </xf>
    <xf numFmtId="166" fontId="48" fillId="0" borderId="55" xfId="4" applyNumberFormat="1" applyFont="1" applyBorder="1" applyAlignment="1">
      <alignment horizontal="center"/>
    </xf>
    <xf numFmtId="43" fontId="34" fillId="0" borderId="55" xfId="1" applyFont="1" applyBorder="1"/>
    <xf numFmtId="43" fontId="34" fillId="0" borderId="62" xfId="1" applyFont="1" applyFill="1" applyBorder="1"/>
    <xf numFmtId="165" fontId="45" fillId="0" borderId="55" xfId="4" applyNumberFormat="1" applyFont="1" applyBorder="1"/>
    <xf numFmtId="0" fontId="49" fillId="0" borderId="55" xfId="4" applyFont="1" applyBorder="1" applyAlignment="1">
      <alignment horizontal="right" vertical="center" wrapText="1"/>
    </xf>
    <xf numFmtId="0" fontId="45" fillId="0" borderId="55" xfId="4" applyFont="1" applyBorder="1"/>
    <xf numFmtId="0" fontId="50" fillId="15" borderId="60" xfId="4" applyFont="1" applyFill="1" applyBorder="1" applyAlignment="1">
      <alignment horizontal="right" vertical="center" wrapText="1" indent="1"/>
    </xf>
    <xf numFmtId="43" fontId="47" fillId="15" borderId="98" xfId="4" applyNumberFormat="1" applyFont="1" applyFill="1" applyBorder="1" applyAlignment="1">
      <alignment vertical="center"/>
    </xf>
    <xf numFmtId="43" fontId="51" fillId="15" borderId="96" xfId="4" applyNumberFormat="1" applyFont="1" applyFill="1" applyBorder="1" applyAlignment="1">
      <alignment vertical="center"/>
    </xf>
    <xf numFmtId="43" fontId="47" fillId="15" borderId="100" xfId="4" applyNumberFormat="1" applyFont="1" applyFill="1" applyBorder="1" applyAlignment="1">
      <alignment vertical="center"/>
    </xf>
    <xf numFmtId="43" fontId="47" fillId="15" borderId="101" xfId="4" applyNumberFormat="1" applyFont="1" applyFill="1" applyBorder="1" applyAlignment="1">
      <alignment vertical="center"/>
    </xf>
    <xf numFmtId="165" fontId="45" fillId="0" borderId="15" xfId="4" applyNumberFormat="1" applyFont="1" applyBorder="1"/>
    <xf numFmtId="0" fontId="49" fillId="0" borderId="15" xfId="4" applyFont="1" applyBorder="1" applyAlignment="1">
      <alignment horizontal="right" vertical="center" wrapText="1"/>
    </xf>
    <xf numFmtId="0" fontId="45" fillId="0" borderId="15" xfId="4" applyFont="1" applyBorder="1"/>
    <xf numFmtId="0" fontId="50" fillId="13" borderId="15" xfId="4" applyFont="1" applyFill="1" applyBorder="1" applyAlignment="1">
      <alignment horizontal="center" vertical="center" wrapText="1"/>
    </xf>
    <xf numFmtId="43" fontId="47" fillId="13" borderId="102" xfId="4" applyNumberFormat="1" applyFont="1" applyFill="1" applyBorder="1" applyAlignment="1">
      <alignment vertical="center"/>
    </xf>
    <xf numFmtId="43" fontId="47" fillId="13" borderId="103" xfId="4" applyNumberFormat="1" applyFont="1" applyFill="1" applyBorder="1" applyAlignment="1">
      <alignment vertical="center"/>
    </xf>
    <xf numFmtId="43" fontId="47" fillId="13" borderId="104" xfId="4" applyNumberFormat="1" applyFont="1" applyFill="1" applyBorder="1" applyAlignment="1">
      <alignment vertical="center"/>
    </xf>
    <xf numFmtId="43" fontId="47" fillId="13" borderId="105" xfId="4" applyNumberFormat="1" applyFont="1" applyFill="1" applyBorder="1" applyAlignment="1">
      <alignment vertical="center"/>
    </xf>
    <xf numFmtId="43" fontId="47" fillId="13" borderId="106" xfId="4" applyNumberFormat="1" applyFont="1" applyFill="1" applyBorder="1" applyAlignment="1">
      <alignment vertical="center"/>
    </xf>
    <xf numFmtId="43" fontId="47" fillId="13" borderId="107" xfId="4" applyNumberFormat="1" applyFont="1" applyFill="1" applyBorder="1" applyAlignment="1">
      <alignment vertical="center"/>
    </xf>
    <xf numFmtId="43" fontId="47" fillId="13" borderId="108" xfId="4" applyNumberFormat="1" applyFont="1" applyFill="1" applyBorder="1" applyAlignment="1">
      <alignment vertical="center"/>
    </xf>
    <xf numFmtId="43" fontId="47" fillId="13" borderId="100" xfId="4" applyNumberFormat="1" applyFont="1" applyFill="1" applyBorder="1" applyAlignment="1">
      <alignment vertical="center"/>
    </xf>
    <xf numFmtId="43" fontId="47" fillId="13" borderId="101" xfId="4" applyNumberFormat="1" applyFont="1" applyFill="1" applyBorder="1" applyAlignment="1">
      <alignment vertical="center"/>
    </xf>
    <xf numFmtId="165" fontId="45" fillId="0" borderId="0" xfId="4" applyNumberFormat="1" applyFont="1" applyBorder="1"/>
    <xf numFmtId="0" fontId="49" fillId="0" borderId="0" xfId="4" applyFont="1" applyBorder="1" applyAlignment="1">
      <alignment horizontal="right" vertical="center" wrapText="1"/>
    </xf>
    <xf numFmtId="0" fontId="45" fillId="0" borderId="0" xfId="4" applyFont="1" applyBorder="1"/>
    <xf numFmtId="0" fontId="50" fillId="0" borderId="0" xfId="4" applyFont="1" applyFill="1" applyBorder="1" applyAlignment="1">
      <alignment horizontal="center" vertical="center" wrapText="1"/>
    </xf>
    <xf numFmtId="0" fontId="34" fillId="9" borderId="109" xfId="4" applyFont="1" applyFill="1" applyBorder="1" applyAlignment="1">
      <alignment horizontal="center" vertical="center" wrapText="1"/>
    </xf>
    <xf numFmtId="0" fontId="34" fillId="9" borderId="30" xfId="4" applyFont="1" applyFill="1" applyBorder="1" applyAlignment="1">
      <alignment horizontal="center" vertical="center" wrapText="1"/>
    </xf>
    <xf numFmtId="44" fontId="34" fillId="9" borderId="50" xfId="3" applyFont="1" applyFill="1" applyBorder="1" applyAlignment="1">
      <alignment horizontal="center" vertical="center" wrapText="1"/>
    </xf>
    <xf numFmtId="0" fontId="34" fillId="9" borderId="53" xfId="4" applyFont="1" applyFill="1" applyBorder="1" applyAlignment="1">
      <alignment horizontal="center" vertical="center" wrapText="1"/>
    </xf>
    <xf numFmtId="0" fontId="34" fillId="10" borderId="30" xfId="4" applyFont="1" applyFill="1" applyBorder="1" applyAlignment="1">
      <alignment horizontal="center" vertical="center" wrapText="1"/>
    </xf>
    <xf numFmtId="0" fontId="34" fillId="10" borderId="50" xfId="4" applyFont="1" applyFill="1" applyBorder="1" applyAlignment="1">
      <alignment horizontal="center" vertical="center" wrapText="1"/>
    </xf>
    <xf numFmtId="0" fontId="34" fillId="10" borderId="53" xfId="4" applyFont="1" applyFill="1" applyBorder="1" applyAlignment="1">
      <alignment horizontal="center" vertical="center" wrapText="1"/>
    </xf>
    <xf numFmtId="0" fontId="34" fillId="11" borderId="52" xfId="4" applyFont="1" applyFill="1" applyBorder="1" applyAlignment="1">
      <alignment horizontal="center" vertical="center" wrapText="1"/>
    </xf>
    <xf numFmtId="0" fontId="34" fillId="11" borderId="50" xfId="4" applyFont="1" applyFill="1" applyBorder="1" applyAlignment="1">
      <alignment horizontal="center" vertical="center" wrapText="1"/>
    </xf>
    <xf numFmtId="0" fontId="34" fillId="11" borderId="17" xfId="4" applyFont="1" applyFill="1" applyBorder="1" applyAlignment="1">
      <alignment horizontal="center" vertical="center" wrapText="1"/>
    </xf>
    <xf numFmtId="0" fontId="28" fillId="12" borderId="73" xfId="4" applyFont="1" applyFill="1" applyBorder="1" applyAlignment="1">
      <alignment horizontal="center" vertical="center" wrapText="1"/>
    </xf>
    <xf numFmtId="43" fontId="47" fillId="0" borderId="0" xfId="4" applyNumberFormat="1" applyFont="1" applyFill="1" applyBorder="1" applyAlignment="1">
      <alignment vertical="center"/>
    </xf>
    <xf numFmtId="0" fontId="39" fillId="0" borderId="0" xfId="4" applyFont="1" applyBorder="1" applyAlignment="1">
      <alignment horizontal="right" vertical="center" wrapText="1"/>
    </xf>
    <xf numFmtId="0" fontId="28" fillId="0" borderId="110" xfId="4" applyFont="1" applyBorder="1"/>
    <xf numFmtId="165" fontId="6" fillId="0" borderId="110" xfId="4" applyNumberFormat="1" applyFont="1" applyBorder="1"/>
    <xf numFmtId="0" fontId="39" fillId="0" borderId="110" xfId="4" applyFont="1" applyBorder="1" applyAlignment="1">
      <alignment horizontal="right" vertical="center" wrapText="1"/>
    </xf>
    <xf numFmtId="0" fontId="6" fillId="0" borderId="110" xfId="4" applyFont="1" applyBorder="1"/>
    <xf numFmtId="0" fontId="6" fillId="0" borderId="110" xfId="4" applyFont="1" applyFill="1" applyBorder="1"/>
    <xf numFmtId="0" fontId="52" fillId="0" borderId="111" xfId="4" applyFont="1" applyBorder="1" applyAlignment="1">
      <alignment horizontal="center" vertical="center"/>
    </xf>
    <xf numFmtId="0" fontId="52" fillId="0" borderId="82" xfId="4" applyFont="1" applyBorder="1" applyAlignment="1">
      <alignment horizontal="center" vertical="center"/>
    </xf>
    <xf numFmtId="0" fontId="53" fillId="0" borderId="82" xfId="4" applyFont="1" applyBorder="1" applyAlignment="1">
      <alignment horizontal="center" wrapText="1"/>
    </xf>
    <xf numFmtId="0" fontId="27" fillId="0" borderId="82" xfId="4" applyFont="1" applyBorder="1" applyAlignment="1">
      <alignment horizontal="center" vertical="center" wrapText="1"/>
    </xf>
    <xf numFmtId="43" fontId="34" fillId="13" borderId="100" xfId="1" applyFont="1" applyFill="1" applyBorder="1" applyAlignment="1">
      <alignment vertical="center"/>
    </xf>
    <xf numFmtId="43" fontId="34" fillId="13" borderId="112" xfId="1" applyFont="1" applyFill="1" applyBorder="1" applyAlignment="1">
      <alignment vertical="center"/>
    </xf>
    <xf numFmtId="43" fontId="34" fillId="13" borderId="101" xfId="1" applyFont="1" applyFill="1" applyBorder="1" applyAlignment="1">
      <alignment vertical="center"/>
    </xf>
    <xf numFmtId="0" fontId="6" fillId="9" borderId="23" xfId="4" applyFont="1" applyFill="1" applyBorder="1" applyAlignment="1">
      <alignment horizontal="right"/>
    </xf>
    <xf numFmtId="0" fontId="6" fillId="9" borderId="0" xfId="4" applyFont="1" applyFill="1" applyBorder="1" applyAlignment="1">
      <alignment horizontal="right"/>
    </xf>
    <xf numFmtId="164" fontId="54" fillId="9" borderId="113" xfId="1" applyNumberFormat="1" applyFont="1" applyFill="1" applyBorder="1"/>
    <xf numFmtId="164" fontId="54" fillId="9" borderId="114" xfId="4" applyNumberFormat="1" applyFont="1" applyFill="1" applyBorder="1"/>
    <xf numFmtId="164" fontId="55" fillId="9" borderId="114" xfId="4" applyNumberFormat="1" applyFont="1" applyFill="1" applyBorder="1"/>
    <xf numFmtId="164" fontId="54" fillId="9" borderId="24" xfId="1" applyNumberFormat="1" applyFont="1" applyFill="1" applyBorder="1"/>
    <xf numFmtId="0" fontId="6" fillId="10" borderId="23" xfId="4" applyFont="1" applyFill="1" applyBorder="1" applyAlignment="1">
      <alignment horizontal="right"/>
    </xf>
    <xf numFmtId="0" fontId="6" fillId="10" borderId="0" xfId="4" applyFont="1" applyFill="1" applyBorder="1" applyAlignment="1">
      <alignment horizontal="right"/>
    </xf>
    <xf numFmtId="164" fontId="54" fillId="10" borderId="113" xfId="1" applyNumberFormat="1" applyFont="1" applyFill="1" applyBorder="1"/>
    <xf numFmtId="164" fontId="54" fillId="10" borderId="114" xfId="4" applyNumberFormat="1" applyFont="1" applyFill="1" applyBorder="1"/>
    <xf numFmtId="164" fontId="55" fillId="10" borderId="114" xfId="4" applyNumberFormat="1" applyFont="1" applyFill="1" applyBorder="1"/>
    <xf numFmtId="164" fontId="54" fillId="10" borderId="24" xfId="1" applyNumberFormat="1" applyFont="1" applyFill="1" applyBorder="1"/>
    <xf numFmtId="43" fontId="34" fillId="13" borderId="112" xfId="4" applyNumberFormat="1" applyFont="1" applyFill="1" applyBorder="1" applyAlignment="1">
      <alignment vertical="center"/>
    </xf>
    <xf numFmtId="0" fontId="6" fillId="11" borderId="23" xfId="4" applyFont="1" applyFill="1" applyBorder="1" applyAlignment="1">
      <alignment horizontal="right"/>
    </xf>
    <xf numFmtId="0" fontId="6" fillId="11" borderId="0" xfId="4" applyFont="1" applyFill="1" applyBorder="1" applyAlignment="1">
      <alignment horizontal="right"/>
    </xf>
    <xf numFmtId="164" fontId="54" fillId="11" borderId="113" xfId="1" applyNumberFormat="1" applyFont="1" applyFill="1" applyBorder="1"/>
    <xf numFmtId="164" fontId="54" fillId="11" borderId="114" xfId="4" applyNumberFormat="1" applyFont="1" applyFill="1" applyBorder="1"/>
    <xf numFmtId="164" fontId="55" fillId="11" borderId="114" xfId="4" applyNumberFormat="1" applyFont="1" applyFill="1" applyBorder="1"/>
    <xf numFmtId="164" fontId="54" fillId="11" borderId="24" xfId="1" applyNumberFormat="1" applyFont="1" applyFill="1" applyBorder="1"/>
    <xf numFmtId="0" fontId="56" fillId="0" borderId="0" xfId="4" applyFont="1" applyBorder="1" applyAlignment="1">
      <alignment horizontal="right" vertical="center"/>
    </xf>
    <xf numFmtId="43" fontId="34" fillId="13" borderId="100" xfId="4" applyNumberFormat="1" applyFont="1" applyFill="1" applyBorder="1" applyAlignment="1">
      <alignment vertical="center"/>
    </xf>
    <xf numFmtId="43" fontId="34" fillId="13" borderId="101" xfId="4" applyNumberFormat="1" applyFont="1" applyFill="1" applyBorder="1" applyAlignment="1">
      <alignment vertical="center"/>
    </xf>
    <xf numFmtId="0" fontId="6" fillId="12" borderId="65" xfId="4" applyFont="1" applyFill="1" applyBorder="1" applyAlignment="1">
      <alignment horizontal="right"/>
    </xf>
    <xf numFmtId="0" fontId="6" fillId="12" borderId="5" xfId="4" applyFont="1" applyFill="1" applyBorder="1" applyAlignment="1">
      <alignment horizontal="right"/>
    </xf>
    <xf numFmtId="164" fontId="54" fillId="12" borderId="115" xfId="1" applyNumberFormat="1" applyFont="1" applyFill="1" applyBorder="1"/>
    <xf numFmtId="164" fontId="54" fillId="12" borderId="93" xfId="4" applyNumberFormat="1" applyFont="1" applyFill="1" applyBorder="1"/>
    <xf numFmtId="164" fontId="55" fillId="12" borderId="93" xfId="4" applyNumberFormat="1" applyFont="1" applyFill="1" applyBorder="1" applyAlignment="1">
      <alignment horizontal="right"/>
    </xf>
    <xf numFmtId="164" fontId="54" fillId="12" borderId="93" xfId="1" applyNumberFormat="1" applyFont="1" applyFill="1" applyBorder="1"/>
    <xf numFmtId="164" fontId="54" fillId="12" borderId="116" xfId="1" applyNumberFormat="1" applyFont="1" applyFill="1" applyBorder="1"/>
    <xf numFmtId="43" fontId="34" fillId="13" borderId="117" xfId="1" applyFont="1" applyFill="1" applyBorder="1" applyAlignment="1">
      <alignment vertical="center"/>
    </xf>
    <xf numFmtId="43" fontId="34" fillId="13" borderId="83" xfId="1" applyFont="1" applyFill="1" applyBorder="1" applyAlignment="1">
      <alignment vertical="center"/>
    </xf>
    <xf numFmtId="43" fontId="34" fillId="13" borderId="118" xfId="1" applyFont="1" applyFill="1" applyBorder="1" applyAlignment="1">
      <alignment vertical="center"/>
    </xf>
    <xf numFmtId="0" fontId="27" fillId="16" borderId="63" xfId="4" applyFont="1" applyFill="1" applyBorder="1" applyAlignment="1"/>
    <xf numFmtId="0" fontId="6" fillId="16" borderId="2" xfId="4" applyFont="1" applyFill="1" applyBorder="1" applyAlignment="1"/>
    <xf numFmtId="43" fontId="6" fillId="16" borderId="2" xfId="4" applyNumberFormat="1" applyFont="1" applyFill="1" applyBorder="1" applyAlignment="1"/>
    <xf numFmtId="0" fontId="6" fillId="16" borderId="82" xfId="4" applyFont="1" applyFill="1" applyBorder="1" applyAlignment="1">
      <alignment horizontal="center"/>
    </xf>
    <xf numFmtId="0" fontId="27" fillId="16" borderId="23" xfId="4" applyFont="1" applyFill="1" applyBorder="1" applyAlignment="1"/>
    <xf numFmtId="0" fontId="6" fillId="16" borderId="0" xfId="4" applyFont="1" applyFill="1" applyBorder="1" applyAlignment="1"/>
    <xf numFmtId="43" fontId="6" fillId="16" borderId="0" xfId="4" applyNumberFormat="1" applyFont="1" applyFill="1" applyBorder="1" applyAlignment="1"/>
    <xf numFmtId="0" fontId="6" fillId="16" borderId="114" xfId="4" applyFont="1" applyFill="1" applyBorder="1" applyAlignment="1">
      <alignment horizontal="center"/>
    </xf>
    <xf numFmtId="0" fontId="27" fillId="16" borderId="25" xfId="4" applyFont="1" applyFill="1" applyBorder="1" applyAlignment="1"/>
    <xf numFmtId="0" fontId="6" fillId="16" borderId="26" xfId="4" applyFont="1" applyFill="1" applyBorder="1" applyAlignment="1"/>
    <xf numFmtId="43" fontId="6" fillId="16" borderId="26" xfId="4" applyNumberFormat="1" applyFont="1" applyFill="1" applyBorder="1" applyAlignment="1"/>
    <xf numFmtId="0" fontId="6" fillId="16" borderId="93" xfId="4" applyFont="1" applyFill="1" applyBorder="1"/>
    <xf numFmtId="0" fontId="27" fillId="0" borderId="0" xfId="4" applyFont="1" applyFill="1" applyBorder="1" applyAlignment="1">
      <alignment vertical="center"/>
    </xf>
    <xf numFmtId="43" fontId="6" fillId="0" borderId="0" xfId="4" applyNumberFormat="1" applyFont="1" applyFill="1" applyBorder="1" applyAlignment="1">
      <alignment vertical="center"/>
    </xf>
    <xf numFmtId="0" fontId="34" fillId="0" borderId="55" xfId="0" applyFont="1" applyFill="1" applyBorder="1" applyAlignment="1">
      <alignment horizontal="left" indent="1"/>
    </xf>
    <xf numFmtId="43" fontId="34" fillId="13" borderId="56" xfId="1" applyFont="1" applyFill="1" applyBorder="1" applyAlignment="1">
      <alignment horizontal="left" indent="1"/>
    </xf>
    <xf numFmtId="43" fontId="41" fillId="13" borderId="56" xfId="1" applyFont="1" applyFill="1" applyBorder="1" applyAlignment="1">
      <alignment horizontal="left" indent="1"/>
    </xf>
    <xf numFmtId="43" fontId="34" fillId="13" borderId="61" xfId="1" applyFont="1" applyFill="1" applyBorder="1" applyAlignment="1">
      <alignment horizontal="left" indent="1"/>
    </xf>
    <xf numFmtId="43" fontId="28" fillId="11" borderId="77" xfId="1" applyFont="1" applyFill="1" applyBorder="1"/>
    <xf numFmtId="43" fontId="28" fillId="0" borderId="77" xfId="1" applyFont="1" applyBorder="1" applyAlignment="1">
      <alignment vertical="center"/>
    </xf>
    <xf numFmtId="43" fontId="34" fillId="9" borderId="82" xfId="4" applyNumberFormat="1" applyFont="1" applyFill="1" applyBorder="1" applyAlignment="1">
      <alignment vertical="center"/>
    </xf>
    <xf numFmtId="43" fontId="51" fillId="0" borderId="78" xfId="4" applyNumberFormat="1" applyFont="1" applyBorder="1"/>
    <xf numFmtId="43" fontId="51" fillId="0" borderId="39" xfId="4" applyNumberFormat="1" applyFont="1" applyBorder="1"/>
    <xf numFmtId="43" fontId="51" fillId="0" borderId="40" xfId="4" applyNumberFormat="1" applyFont="1" applyBorder="1"/>
    <xf numFmtId="43" fontId="51" fillId="0" borderId="94" xfId="4" applyNumberFormat="1" applyFont="1" applyBorder="1"/>
    <xf numFmtId="0" fontId="51" fillId="0" borderId="95" xfId="4" applyFont="1" applyBorder="1"/>
    <xf numFmtId="0" fontId="51" fillId="0" borderId="38" xfId="4" applyFont="1" applyBorder="1"/>
    <xf numFmtId="0" fontId="51" fillId="0" borderId="39" xfId="4" applyFont="1" applyBorder="1"/>
    <xf numFmtId="43" fontId="51" fillId="0" borderId="37" xfId="4" applyNumberFormat="1" applyFont="1" applyBorder="1"/>
    <xf numFmtId="43" fontId="51" fillId="0" borderId="95" xfId="4" applyNumberFormat="1" applyFont="1" applyBorder="1"/>
    <xf numFmtId="43" fontId="51" fillId="0" borderId="36" xfId="4" applyNumberFormat="1" applyFont="1" applyBorder="1"/>
    <xf numFmtId="43" fontId="51" fillId="0" borderId="80" xfId="4" applyNumberFormat="1" applyFont="1" applyBorder="1"/>
    <xf numFmtId="43" fontId="51" fillId="0" borderId="77" xfId="4" applyNumberFormat="1" applyFont="1" applyBorder="1"/>
    <xf numFmtId="0" fontId="51" fillId="0" borderId="35" xfId="4" applyFont="1" applyBorder="1"/>
    <xf numFmtId="0" fontId="51" fillId="0" borderId="36" xfId="4" applyFont="1" applyBorder="1"/>
    <xf numFmtId="43" fontId="51" fillId="0" borderId="39" xfId="1" applyFont="1" applyBorder="1"/>
    <xf numFmtId="43" fontId="51" fillId="15" borderId="97" xfId="4" applyNumberFormat="1" applyFont="1" applyFill="1" applyBorder="1" applyAlignment="1">
      <alignment vertical="center"/>
    </xf>
    <xf numFmtId="43" fontId="51" fillId="15" borderId="98" xfId="4" applyNumberFormat="1" applyFont="1" applyFill="1" applyBorder="1" applyAlignment="1">
      <alignment vertical="center"/>
    </xf>
    <xf numFmtId="43" fontId="51" fillId="15" borderId="99" xfId="4" applyNumberFormat="1" applyFont="1" applyFill="1" applyBorder="1" applyAlignment="1">
      <alignment vertical="center"/>
    </xf>
    <xf numFmtId="0" fontId="6" fillId="0" borderId="120" xfId="4" applyFont="1" applyBorder="1"/>
    <xf numFmtId="43" fontId="6" fillId="0" borderId="120" xfId="4" applyNumberFormat="1" applyFont="1" applyBorder="1"/>
    <xf numFmtId="43" fontId="6" fillId="0" borderId="120" xfId="4" applyNumberFormat="1" applyFont="1" applyFill="1" applyBorder="1"/>
    <xf numFmtId="0" fontId="6" fillId="0" borderId="119" xfId="4" applyFont="1" applyBorder="1"/>
    <xf numFmtId="0" fontId="2" fillId="17" borderId="5" xfId="0" applyFont="1" applyFill="1" applyBorder="1" applyAlignment="1">
      <alignment vertical="center"/>
    </xf>
    <xf numFmtId="0" fontId="0" fillId="17" borderId="5" xfId="0" applyFill="1" applyBorder="1" applyAlignment="1">
      <alignment vertical="center"/>
    </xf>
    <xf numFmtId="164" fontId="6" fillId="17" borderId="5" xfId="0" applyNumberFormat="1" applyFont="1" applyFill="1" applyBorder="1" applyAlignment="1">
      <alignment vertical="center"/>
    </xf>
    <xf numFmtId="164" fontId="2" fillId="17" borderId="5" xfId="1" quotePrefix="1" applyNumberFormat="1" applyFont="1" applyFill="1" applyBorder="1" applyAlignment="1">
      <alignment vertical="center"/>
    </xf>
    <xf numFmtId="164" fontId="14" fillId="17" borderId="18" xfId="1" quotePrefix="1" applyNumberFormat="1" applyFont="1" applyFill="1" applyBorder="1" applyAlignment="1">
      <alignment vertical="center"/>
    </xf>
    <xf numFmtId="0" fontId="2" fillId="0" borderId="18" xfId="0" applyFont="1" applyFill="1" applyBorder="1" applyAlignment="1">
      <alignment vertical="center"/>
    </xf>
    <xf numFmtId="0" fontId="6" fillId="0" borderId="0" xfId="0" applyFont="1" applyFill="1" applyBorder="1" applyAlignment="1">
      <alignment vertical="center"/>
    </xf>
    <xf numFmtId="0" fontId="33" fillId="17" borderId="122" xfId="0" applyFont="1" applyFill="1" applyBorder="1" applyAlignment="1">
      <alignment horizontal="center" vertical="center" wrapText="1"/>
    </xf>
    <xf numFmtId="0" fontId="33" fillId="17" borderId="123" xfId="0" applyFont="1" applyFill="1" applyBorder="1" applyAlignment="1">
      <alignment horizontal="center" vertical="center" wrapText="1"/>
    </xf>
    <xf numFmtId="43" fontId="34" fillId="17" borderId="78" xfId="1" applyFont="1" applyFill="1" applyBorder="1" applyAlignment="1">
      <alignment vertical="center"/>
    </xf>
    <xf numFmtId="43" fontId="34" fillId="17" borderId="124" xfId="1" applyFont="1" applyFill="1" applyBorder="1" applyAlignment="1">
      <alignment vertical="center"/>
    </xf>
    <xf numFmtId="43" fontId="34" fillId="17" borderId="124" xfId="1" applyFont="1" applyFill="1" applyBorder="1" applyAlignment="1">
      <alignment vertical="center" wrapText="1"/>
    </xf>
    <xf numFmtId="43" fontId="34" fillId="17" borderId="124" xfId="1" applyFont="1" applyFill="1" applyBorder="1" applyAlignment="1">
      <alignment horizontal="center" vertical="center" wrapText="1"/>
    </xf>
    <xf numFmtId="43" fontId="34" fillId="17" borderId="125" xfId="1" applyFont="1" applyFill="1" applyBorder="1" applyAlignment="1">
      <alignment vertical="center"/>
    </xf>
    <xf numFmtId="43" fontId="34" fillId="17" borderId="126" xfId="1" applyFont="1" applyFill="1" applyBorder="1" applyAlignment="1">
      <alignment vertical="center"/>
    </xf>
    <xf numFmtId="43" fontId="24" fillId="17" borderId="127" xfId="0" applyNumberFormat="1" applyFont="1" applyFill="1" applyBorder="1" applyAlignment="1">
      <alignment horizontal="center" vertical="center" wrapText="1"/>
    </xf>
    <xf numFmtId="43" fontId="24" fillId="17" borderId="128" xfId="0" applyNumberFormat="1" applyFont="1" applyFill="1" applyBorder="1" applyAlignment="1">
      <alignment horizontal="center" vertical="center" wrapText="1"/>
    </xf>
    <xf numFmtId="43" fontId="36" fillId="17" borderId="129" xfId="1" applyFont="1" applyFill="1" applyBorder="1" applyAlignment="1">
      <alignment vertical="center"/>
    </xf>
    <xf numFmtId="43" fontId="36" fillId="17" borderId="130" xfId="1" applyFont="1" applyFill="1" applyBorder="1" applyAlignment="1">
      <alignment vertical="center"/>
    </xf>
    <xf numFmtId="43" fontId="37" fillId="17" borderId="125" xfId="1" applyFont="1" applyFill="1" applyBorder="1" applyAlignment="1">
      <alignment horizontal="center" vertical="center"/>
    </xf>
    <xf numFmtId="43" fontId="37" fillId="17" borderId="126" xfId="1" applyFont="1" applyFill="1" applyBorder="1" applyAlignment="1">
      <alignment horizontal="center" vertical="center"/>
    </xf>
    <xf numFmtId="16" fontId="31" fillId="17" borderId="7" xfId="0" applyNumberFormat="1" applyFont="1" applyFill="1" applyBorder="1" applyAlignment="1">
      <alignment horizontal="center" vertical="center" wrapText="1"/>
    </xf>
    <xf numFmtId="16" fontId="31" fillId="17" borderId="121" xfId="0" applyNumberFormat="1" applyFont="1" applyFill="1" applyBorder="1" applyAlignment="1">
      <alignment horizontal="center" vertical="center" wrapText="1"/>
    </xf>
    <xf numFmtId="0" fontId="0" fillId="17" borderId="125" xfId="0" applyFill="1" applyBorder="1"/>
    <xf numFmtId="0" fontId="0" fillId="17" borderId="126" xfId="0" applyFill="1" applyBorder="1"/>
    <xf numFmtId="43" fontId="24" fillId="17" borderId="129" xfId="0" applyNumberFormat="1" applyFont="1" applyFill="1" applyBorder="1" applyAlignment="1">
      <alignment horizontal="center" vertical="center" wrapText="1"/>
    </xf>
    <xf numFmtId="43" fontId="24" fillId="17" borderId="130" xfId="0" applyNumberFormat="1" applyFont="1" applyFill="1" applyBorder="1" applyAlignment="1">
      <alignment horizontal="center" vertical="center" wrapText="1"/>
    </xf>
    <xf numFmtId="0" fontId="12" fillId="0" borderId="55" xfId="0" applyFont="1" applyFill="1" applyBorder="1" applyAlignment="1">
      <alignment horizontal="left" indent="1"/>
    </xf>
    <xf numFmtId="0" fontId="12" fillId="0" borderId="0" xfId="4" applyFont="1" applyBorder="1"/>
    <xf numFmtId="0" fontId="12" fillId="9" borderId="4" xfId="4" applyFont="1" applyFill="1" applyBorder="1" applyAlignment="1">
      <alignment horizontal="centerContinuous" vertical="center" wrapText="1"/>
    </xf>
    <xf numFmtId="0" fontId="12" fillId="0" borderId="0" xfId="4" applyFont="1" applyFill="1" applyBorder="1" applyAlignment="1">
      <alignment horizontal="centerContinuous" vertical="center" wrapText="1"/>
    </xf>
    <xf numFmtId="0" fontId="12" fillId="0" borderId="0" xfId="0" applyFont="1"/>
    <xf numFmtId="0" fontId="38" fillId="0" borderId="131" xfId="4" applyFont="1" applyFill="1" applyBorder="1" applyAlignment="1">
      <alignment horizontal="center" vertical="center" wrapText="1"/>
    </xf>
    <xf numFmtId="0" fontId="12" fillId="0" borderId="54" xfId="4" applyFont="1" applyFill="1" applyBorder="1" applyAlignment="1">
      <alignment horizontal="left" indent="1"/>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2" fillId="0" borderId="0" xfId="0" applyFont="1" applyBorder="1" applyAlignment="1">
      <alignment horizontal="center"/>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16" fontId="31" fillId="0" borderId="0" xfId="0" applyNumberFormat="1" applyFont="1" applyAlignment="1">
      <alignment horizontal="center" vertical="center" wrapText="1"/>
    </xf>
    <xf numFmtId="16" fontId="11" fillId="0" borderId="7" xfId="0" applyNumberFormat="1" applyFont="1" applyBorder="1" applyAlignment="1">
      <alignment horizontal="center" vertical="center" wrapText="1"/>
    </xf>
    <xf numFmtId="16" fontId="11" fillId="0" borderId="121" xfId="0" applyNumberFormat="1" applyFont="1" applyBorder="1" applyAlignment="1">
      <alignment horizontal="center" vertical="center" wrapText="1"/>
    </xf>
    <xf numFmtId="0" fontId="52" fillId="0" borderId="63" xfId="4" applyFont="1" applyBorder="1" applyAlignment="1">
      <alignment horizontal="center" vertical="center"/>
    </xf>
    <xf numFmtId="0" fontId="52" fillId="0" borderId="2" xfId="4" applyFont="1" applyBorder="1" applyAlignment="1">
      <alignment horizontal="center" vertical="center"/>
    </xf>
    <xf numFmtId="43" fontId="34" fillId="13" borderId="100" xfId="1" applyFont="1" applyFill="1" applyBorder="1" applyAlignment="1">
      <alignment horizontal="center" vertical="center"/>
    </xf>
    <xf numFmtId="43" fontId="34" fillId="13" borderId="112" xfId="1" applyFont="1" applyFill="1" applyBorder="1" applyAlignment="1">
      <alignment horizontal="center" vertical="center"/>
    </xf>
    <xf numFmtId="43" fontId="34" fillId="13" borderId="101" xfId="1" applyFont="1" applyFill="1" applyBorder="1" applyAlignment="1">
      <alignment horizontal="center" vertical="center"/>
    </xf>
    <xf numFmtId="0" fontId="26" fillId="0" borderId="5" xfId="4" applyFont="1" applyBorder="1" applyAlignment="1">
      <alignment horizontal="center" vertical="center" wrapText="1"/>
    </xf>
    <xf numFmtId="0" fontId="26" fillId="0" borderId="5" xfId="4" applyFont="1" applyBorder="1" applyAlignment="1">
      <alignment horizontal="center" vertical="center"/>
    </xf>
    <xf numFmtId="0" fontId="26" fillId="0" borderId="48" xfId="4" applyFont="1" applyBorder="1" applyAlignment="1">
      <alignment horizontal="center" vertical="center"/>
    </xf>
    <xf numFmtId="0" fontId="38" fillId="10" borderId="66" xfId="4" applyFont="1" applyFill="1" applyBorder="1" applyAlignment="1">
      <alignment horizontal="center" vertical="center" wrapText="1"/>
    </xf>
    <xf numFmtId="0" fontId="38" fillId="10" borderId="4" xfId="4" applyFont="1" applyFill="1" applyBorder="1" applyAlignment="1">
      <alignment horizontal="center" vertical="center" wrapText="1"/>
    </xf>
    <xf numFmtId="0" fontId="38" fillId="10" borderId="67" xfId="4" applyFont="1" applyFill="1" applyBorder="1" applyAlignment="1">
      <alignment horizontal="center" vertical="center" wrapText="1"/>
    </xf>
    <xf numFmtId="0" fontId="38" fillId="11" borderId="66" xfId="4" applyFont="1" applyFill="1" applyBorder="1" applyAlignment="1">
      <alignment horizontal="center" vertical="center" wrapText="1"/>
    </xf>
    <xf numFmtId="0" fontId="38" fillId="11" borderId="4" xfId="4" applyFont="1" applyFill="1" applyBorder="1" applyAlignment="1">
      <alignment horizontal="center" vertical="center" wrapText="1"/>
    </xf>
    <xf numFmtId="167" fontId="17" fillId="0" borderId="70" xfId="4" applyNumberFormat="1" applyFont="1" applyFill="1" applyBorder="1" applyAlignment="1">
      <alignment horizontal="center" vertical="center" wrapText="1"/>
    </xf>
    <xf numFmtId="167" fontId="17" fillId="0" borderId="71" xfId="4" applyNumberFormat="1" applyFont="1" applyFill="1" applyBorder="1" applyAlignment="1">
      <alignment horizontal="center" vertical="center" wrapText="1"/>
    </xf>
    <xf numFmtId="0" fontId="44" fillId="15" borderId="83" xfId="4" applyFont="1" applyFill="1" applyBorder="1" applyAlignment="1">
      <alignment horizontal="center" vertical="center"/>
    </xf>
  </cellXfs>
  <cellStyles count="5">
    <cellStyle name="Comma" xfId="1" builtinId="3"/>
    <cellStyle name="Currency" xfId="3" builtinId="4"/>
    <cellStyle name="Normal" xfId="0" builtinId="0"/>
    <cellStyle name="Normal 2" xfId="4"/>
    <cellStyle name="Percent 2" xfId="2"/>
  </cellStyles>
  <dxfs count="0"/>
  <tableStyles count="0" defaultTableStyle="TableStyleMedium9" defaultPivotStyle="PivotStyleLight16"/>
  <colors>
    <mruColors>
      <color rgb="FFCCFFCC"/>
      <color rgb="FFCC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302559</xdr:colOff>
      <xdr:row>39</xdr:row>
      <xdr:rowOff>0</xdr:rowOff>
    </xdr:from>
    <xdr:to>
      <xdr:col>3</xdr:col>
      <xdr:colOff>100853</xdr:colOff>
      <xdr:row>40</xdr:row>
      <xdr:rowOff>0</xdr:rowOff>
    </xdr:to>
    <xdr:sp macro="" textlink="">
      <xdr:nvSpPr>
        <xdr:cNvPr id="2" name="Oval 1"/>
        <xdr:cNvSpPr/>
      </xdr:nvSpPr>
      <xdr:spPr>
        <a:xfrm>
          <a:off x="2769534" y="11096625"/>
          <a:ext cx="665069" cy="3047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331695</xdr:colOff>
      <xdr:row>6</xdr:row>
      <xdr:rowOff>212912</xdr:rowOff>
    </xdr:from>
    <xdr:to>
      <xdr:col>4</xdr:col>
      <xdr:colOff>78442</xdr:colOff>
      <xdr:row>8</xdr:row>
      <xdr:rowOff>0</xdr:rowOff>
    </xdr:to>
    <xdr:sp macro="" textlink="">
      <xdr:nvSpPr>
        <xdr:cNvPr id="3" name="Oval 2"/>
        <xdr:cNvSpPr/>
      </xdr:nvSpPr>
      <xdr:spPr>
        <a:xfrm>
          <a:off x="3665445" y="2194112"/>
          <a:ext cx="613522" cy="2319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100853</xdr:colOff>
      <xdr:row>7</xdr:row>
      <xdr:rowOff>109817</xdr:rowOff>
    </xdr:from>
    <xdr:to>
      <xdr:col>3</xdr:col>
      <xdr:colOff>331695</xdr:colOff>
      <xdr:row>39</xdr:row>
      <xdr:rowOff>151279</xdr:rowOff>
    </xdr:to>
    <xdr:cxnSp macro="">
      <xdr:nvCxnSpPr>
        <xdr:cNvPr id="4" name="Straight Arrow Connector 3"/>
        <xdr:cNvCxnSpPr>
          <a:stCxn id="2" idx="6"/>
          <a:endCxn id="3" idx="2"/>
        </xdr:cNvCxnSpPr>
      </xdr:nvCxnSpPr>
      <xdr:spPr>
        <a:xfrm flipV="1">
          <a:off x="3429000" y="2328582"/>
          <a:ext cx="230842" cy="6787403"/>
        </a:xfrm>
        <a:prstGeom prst="straightConnector1">
          <a:avLst/>
        </a:prstGeom>
        <a:ln>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230841</xdr:colOff>
      <xdr:row>39</xdr:row>
      <xdr:rowOff>17931</xdr:rowOff>
    </xdr:from>
    <xdr:to>
      <xdr:col>5</xdr:col>
      <xdr:colOff>29135</xdr:colOff>
      <xdr:row>40</xdr:row>
      <xdr:rowOff>0</xdr:rowOff>
    </xdr:to>
    <xdr:sp macro="" textlink="">
      <xdr:nvSpPr>
        <xdr:cNvPr id="5" name="Oval 4"/>
        <xdr:cNvSpPr/>
      </xdr:nvSpPr>
      <xdr:spPr>
        <a:xfrm>
          <a:off x="4421841" y="9901519"/>
          <a:ext cx="661147" cy="2846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293595</xdr:colOff>
      <xdr:row>6</xdr:row>
      <xdr:rowOff>219636</xdr:rowOff>
    </xdr:from>
    <xdr:to>
      <xdr:col>6</xdr:col>
      <xdr:colOff>40342</xdr:colOff>
      <xdr:row>8</xdr:row>
      <xdr:rowOff>0</xdr:rowOff>
    </xdr:to>
    <xdr:sp macro="" textlink="">
      <xdr:nvSpPr>
        <xdr:cNvPr id="6" name="Oval 5"/>
        <xdr:cNvSpPr/>
      </xdr:nvSpPr>
      <xdr:spPr>
        <a:xfrm>
          <a:off x="5360895" y="2200836"/>
          <a:ext cx="613522" cy="2319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795165</xdr:colOff>
      <xdr:row>7</xdr:row>
      <xdr:rowOff>109818</xdr:rowOff>
    </xdr:from>
    <xdr:to>
      <xdr:col>5</xdr:col>
      <xdr:colOff>293595</xdr:colOff>
      <xdr:row>39</xdr:row>
      <xdr:rowOff>59614</xdr:rowOff>
    </xdr:to>
    <xdr:cxnSp macro="">
      <xdr:nvCxnSpPr>
        <xdr:cNvPr id="7" name="Straight Arrow Connector 6"/>
        <xdr:cNvCxnSpPr>
          <a:stCxn id="5" idx="7"/>
          <a:endCxn id="6" idx="2"/>
        </xdr:cNvCxnSpPr>
      </xdr:nvCxnSpPr>
      <xdr:spPr>
        <a:xfrm flipV="1">
          <a:off x="4986165" y="2328583"/>
          <a:ext cx="361283" cy="7614619"/>
        </a:xfrm>
        <a:prstGeom prst="straightConnector1">
          <a:avLst/>
        </a:prstGeom>
        <a:ln>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289112</xdr:colOff>
      <xdr:row>8</xdr:row>
      <xdr:rowOff>0</xdr:rowOff>
    </xdr:from>
    <xdr:to>
      <xdr:col>6</xdr:col>
      <xdr:colOff>35859</xdr:colOff>
      <xdr:row>8</xdr:row>
      <xdr:rowOff>221876</xdr:rowOff>
    </xdr:to>
    <xdr:sp macro="" textlink="">
      <xdr:nvSpPr>
        <xdr:cNvPr id="11" name="Oval 10"/>
        <xdr:cNvSpPr/>
      </xdr:nvSpPr>
      <xdr:spPr>
        <a:xfrm>
          <a:off x="5356412" y="2623298"/>
          <a:ext cx="613522" cy="237003"/>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251013</xdr:colOff>
      <xdr:row>37</xdr:row>
      <xdr:rowOff>179293</xdr:rowOff>
    </xdr:from>
    <xdr:to>
      <xdr:col>5</xdr:col>
      <xdr:colOff>860613</xdr:colOff>
      <xdr:row>39</xdr:row>
      <xdr:rowOff>15687</xdr:rowOff>
    </xdr:to>
    <xdr:sp macro="" textlink="">
      <xdr:nvSpPr>
        <xdr:cNvPr id="12" name="Oval 11"/>
        <xdr:cNvSpPr/>
      </xdr:nvSpPr>
      <xdr:spPr>
        <a:xfrm>
          <a:off x="5304866" y="9614646"/>
          <a:ext cx="609600" cy="284629"/>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771339</xdr:colOff>
      <xdr:row>9</xdr:row>
      <xdr:rowOff>3</xdr:rowOff>
    </xdr:from>
    <xdr:to>
      <xdr:col>5</xdr:col>
      <xdr:colOff>804583</xdr:colOff>
      <xdr:row>37</xdr:row>
      <xdr:rowOff>220976</xdr:rowOff>
    </xdr:to>
    <xdr:cxnSp macro="">
      <xdr:nvCxnSpPr>
        <xdr:cNvPr id="13" name="Straight Arrow Connector 12"/>
        <xdr:cNvCxnSpPr>
          <a:stCxn id="12" idx="7"/>
        </xdr:cNvCxnSpPr>
      </xdr:nvCxnSpPr>
      <xdr:spPr>
        <a:xfrm flipV="1">
          <a:off x="5825192" y="2667003"/>
          <a:ext cx="33244" cy="6989326"/>
        </a:xfrm>
        <a:prstGeom prst="straightConnector1">
          <a:avLst/>
        </a:prstGeom>
        <a:ln>
          <a:solidFill>
            <a:srgbClr val="7030A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134471</xdr:colOff>
      <xdr:row>1</xdr:row>
      <xdr:rowOff>56030</xdr:rowOff>
    </xdr:from>
    <xdr:to>
      <xdr:col>14</xdr:col>
      <xdr:colOff>86847</xdr:colOff>
      <xdr:row>8</xdr:row>
      <xdr:rowOff>169209</xdr:rowOff>
    </xdr:to>
    <xdr:sp macro="" textlink="">
      <xdr:nvSpPr>
        <xdr:cNvPr id="14" name="Text Box 1"/>
        <xdr:cNvSpPr txBox="1">
          <a:spLocks noChangeArrowheads="1"/>
        </xdr:cNvSpPr>
      </xdr:nvSpPr>
      <xdr:spPr bwMode="auto">
        <a:xfrm>
          <a:off x="8468846" y="408455"/>
          <a:ext cx="2390776" cy="2399179"/>
        </a:xfrm>
        <a:prstGeom prst="rect">
          <a:avLst/>
        </a:prstGeom>
        <a:solidFill>
          <a:srgbClr val="FFFF00"/>
        </a:solidFill>
        <a:ln w="9525">
          <a:solidFill>
            <a:srgbClr val="3366FF"/>
          </a:solidFill>
          <a:miter lim="800000"/>
          <a:headEnd/>
          <a:tailEnd/>
        </a:ln>
      </xdr:spPr>
      <xdr:txBody>
        <a:bodyPr vertOverflow="clip" wrap="square" lIns="36576" tIns="27432" rIns="0" bIns="0" anchor="t" upright="1"/>
        <a:lstStyle/>
        <a:p>
          <a:pPr algn="l" rtl="0">
            <a:defRPr sz="1000"/>
          </a:pPr>
          <a:r>
            <a:rPr lang="en-US" sz="1600" b="0" i="0" u="none" strike="noStrike" baseline="0">
              <a:solidFill>
                <a:srgbClr val="000000"/>
              </a:solidFill>
              <a:latin typeface="Arial"/>
              <a:cs typeface="Arial"/>
            </a:rPr>
            <a:t>This worksheet is for use by the treasurer and commissioners while preparing the budget.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See Budget Summary tab for format for the annual meeting and publication in the newspaper.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800100</xdr:colOff>
      <xdr:row>1</xdr:row>
      <xdr:rowOff>257175</xdr:rowOff>
    </xdr:from>
    <xdr:to>
      <xdr:col>11</xdr:col>
      <xdr:colOff>447675</xdr:colOff>
      <xdr:row>6</xdr:row>
      <xdr:rowOff>108857</xdr:rowOff>
    </xdr:to>
    <xdr:sp macro="" textlink="">
      <xdr:nvSpPr>
        <xdr:cNvPr id="2" name="Text Box 1"/>
        <xdr:cNvSpPr txBox="1">
          <a:spLocks noChangeArrowheads="1"/>
        </xdr:cNvSpPr>
      </xdr:nvSpPr>
      <xdr:spPr bwMode="auto">
        <a:xfrm>
          <a:off x="7236279" y="610961"/>
          <a:ext cx="2396217" cy="1593396"/>
        </a:xfrm>
        <a:prstGeom prst="rect">
          <a:avLst/>
        </a:prstGeom>
        <a:solidFill>
          <a:srgbClr val="FFFF00"/>
        </a:solidFill>
        <a:ln w="9525">
          <a:solidFill>
            <a:srgbClr val="3366FF"/>
          </a:solidFill>
          <a:miter lim="800000"/>
          <a:headEnd/>
          <a:tailEnd/>
        </a:ln>
      </xdr:spPr>
      <xdr:txBody>
        <a:bodyPr vertOverflow="clip" wrap="square" lIns="36576" tIns="27432" rIns="0" bIns="0" anchor="t" upright="1"/>
        <a:lstStyle/>
        <a:p>
          <a:pPr algn="l" rtl="0">
            <a:defRPr sz="1000"/>
          </a:pPr>
          <a:r>
            <a:rPr lang="en-US" sz="1600" b="0" i="0" u="none" strike="noStrike" baseline="0">
              <a:solidFill>
                <a:srgbClr val="000000"/>
              </a:solidFill>
              <a:latin typeface="Arial"/>
              <a:cs typeface="Arial"/>
            </a:rPr>
            <a:t>This is the way you would present the budget for approval at the annual meeting and publish it in the newspaper.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571500</xdr:colOff>
      <xdr:row>25</xdr:row>
      <xdr:rowOff>93570</xdr:rowOff>
    </xdr:from>
    <xdr:to>
      <xdr:col>15</xdr:col>
      <xdr:colOff>428625</xdr:colOff>
      <xdr:row>31</xdr:row>
      <xdr:rowOff>85725</xdr:rowOff>
    </xdr:to>
    <xdr:sp macro="" textlink="">
      <xdr:nvSpPr>
        <xdr:cNvPr id="3" name="TextBox 2"/>
        <xdr:cNvSpPr txBox="1"/>
      </xdr:nvSpPr>
      <xdr:spPr>
        <a:xfrm>
          <a:off x="5934075" y="4303620"/>
          <a:ext cx="6429375" cy="1592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ysClr val="windowText" lastClr="000000"/>
              </a:solidFill>
              <a:latin typeface="+mn-lt"/>
              <a:ea typeface="+mn-ea"/>
              <a:cs typeface="+mn-cs"/>
            </a:rPr>
            <a:t>Budget Preparation Notes:</a:t>
          </a:r>
        </a:p>
        <a:p>
          <a:r>
            <a:rPr lang="en-US" sz="900">
              <a:solidFill>
                <a:sysClr val="windowText" lastClr="000000"/>
              </a:solidFill>
              <a:latin typeface="+mn-lt"/>
              <a:ea typeface="+mn-ea"/>
              <a:cs typeface="+mn-cs"/>
            </a:rPr>
            <a:t>The District board of commissioners takes each Budget Category and breaks it into “project areas” (lettered 'a' through 'm' in the table) to help plan our spending for the coming year. These are all estimates or best guesses based on what has happened in the past and what we think will happen in the coming year. We try to keep these estimates as tight as possible, but still allow some room for unforeseen expenses. </a:t>
          </a:r>
        </a:p>
        <a:p>
          <a:endParaRPr lang="en-US" sz="900">
            <a:solidFill>
              <a:sysClr val="windowText" lastClr="000000"/>
            </a:solidFill>
            <a:latin typeface="+mn-lt"/>
            <a:ea typeface="+mn-ea"/>
            <a:cs typeface="+mn-cs"/>
          </a:endParaRPr>
        </a:p>
        <a:p>
          <a:r>
            <a:rPr lang="en-US" sz="900">
              <a:solidFill>
                <a:sysClr val="windowText" lastClr="000000"/>
              </a:solidFill>
              <a:latin typeface="+mn-lt"/>
              <a:ea typeface="+mn-ea"/>
              <a:cs typeface="+mn-cs"/>
            </a:rPr>
            <a:t>After the commissioners decide on what amounts to put into each project area, they are added together by Budget Category. Combining the projects within a Category makes the money within each category more fluid and allows the board more flexibility to deal with unexpected events.  At the Annual Meeting, you, as members of the Lake District, are asked to vote on the main Budget Categories as well as any project that has a cost of $10,000 or more [i.e. Aquatic Plant Management]</a:t>
          </a:r>
          <a:r>
            <a:rPr lang="en-US" sz="900" baseline="0">
              <a:solidFill>
                <a:sysClr val="windowText" lastClr="000000"/>
              </a:solidFill>
              <a:latin typeface="+mn-lt"/>
              <a:ea typeface="+mn-ea"/>
              <a:cs typeface="+mn-cs"/>
            </a:rPr>
            <a:t>.</a:t>
          </a:r>
          <a:endParaRPr lang="en-US" sz="1100">
            <a:solidFill>
              <a:sysClr val="windowText" lastClr="000000"/>
            </a:solidFill>
          </a:endParaRPr>
        </a:p>
      </xdr:txBody>
    </xdr:sp>
    <xdr:clientData/>
  </xdr:twoCellAnchor>
  <xdr:twoCellAnchor>
    <xdr:from>
      <xdr:col>1</xdr:col>
      <xdr:colOff>19047</xdr:colOff>
      <xdr:row>25</xdr:row>
      <xdr:rowOff>153521</xdr:rowOff>
    </xdr:from>
    <xdr:to>
      <xdr:col>6</xdr:col>
      <xdr:colOff>33615</xdr:colOff>
      <xdr:row>31</xdr:row>
      <xdr:rowOff>0</xdr:rowOff>
    </xdr:to>
    <xdr:sp macro="" textlink="">
      <xdr:nvSpPr>
        <xdr:cNvPr id="4" name="TextBox 3"/>
        <xdr:cNvSpPr txBox="1"/>
      </xdr:nvSpPr>
      <xdr:spPr>
        <a:xfrm>
          <a:off x="171447" y="4363571"/>
          <a:ext cx="5224743" cy="1446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900">
              <a:solidFill>
                <a:sysClr val="windowText" lastClr="000000"/>
              </a:solidFill>
              <a:latin typeface="+mn-lt"/>
              <a:ea typeface="+mn-ea"/>
              <a:cs typeface="+mn-cs"/>
            </a:rPr>
            <a:t>Footnotes:</a:t>
          </a:r>
        </a:p>
        <a:p>
          <a:pPr lvl="0"/>
          <a:r>
            <a:rPr lang="en-US" sz="900">
              <a:solidFill>
                <a:sysClr val="windowText" lastClr="000000"/>
              </a:solidFill>
              <a:latin typeface="+mn-lt"/>
              <a:ea typeface="+mn-ea"/>
              <a:cs typeface="+mn-cs"/>
            </a:rPr>
            <a:t>1.  Legal expenses related to our wetland purchase. In the future these will come out of the Wetland Fund. </a:t>
          </a:r>
        </a:p>
        <a:p>
          <a:pPr lvl="0"/>
          <a:r>
            <a:rPr lang="en-US" sz="900">
              <a:solidFill>
                <a:sysClr val="windowText" lastClr="000000"/>
              </a:solidFill>
              <a:latin typeface="+mn-lt"/>
              <a:ea typeface="+mn-ea"/>
              <a:cs typeface="+mn-cs"/>
            </a:rPr>
            <a:t>2.  Postage for the newsletter was formerly part of the Newsletter project; it now comes under postage.</a:t>
          </a:r>
        </a:p>
        <a:p>
          <a:pPr lvl="0"/>
          <a:r>
            <a:rPr lang="en-US" sz="900">
              <a:solidFill>
                <a:sysClr val="windowText" lastClr="000000"/>
              </a:solidFill>
              <a:latin typeface="+mn-lt"/>
              <a:ea typeface="+mn-ea"/>
              <a:cs typeface="+mn-cs"/>
            </a:rPr>
            <a:t>3.  Consultant expenses for Aquatic Plant Management fall under Aquatic Plant Management.</a:t>
          </a:r>
        </a:p>
        <a:p>
          <a:pPr lvl="0"/>
          <a:r>
            <a:rPr lang="en-US" sz="900">
              <a:solidFill>
                <a:sysClr val="windowText" lastClr="000000"/>
              </a:solidFill>
              <a:latin typeface="+mn-lt"/>
              <a:ea typeface="+mn-ea"/>
              <a:cs typeface="+mn-cs"/>
            </a:rPr>
            <a:t>4.  For many years the District participated in the USGS water quality monitoring program which was 75% funded by a DNR grant. This grant is no longer available to us, but we are still in the USGS program because of</a:t>
          </a:r>
          <a:r>
            <a:rPr lang="en-US" sz="900" baseline="0">
              <a:solidFill>
                <a:sysClr val="windowText" lastClr="000000"/>
              </a:solidFill>
              <a:latin typeface="+mn-lt"/>
              <a:ea typeface="+mn-ea"/>
              <a:cs typeface="+mn-cs"/>
            </a:rPr>
            <a:t> the high quality of their work and consistency with our previous testing.</a:t>
          </a:r>
          <a:endParaRPr lang="en-US" sz="900">
            <a:solidFill>
              <a:sysClr val="windowText" lastClr="000000"/>
            </a:solidFill>
            <a:latin typeface="+mn-lt"/>
            <a:ea typeface="+mn-ea"/>
            <a:cs typeface="+mn-cs"/>
          </a:endParaRPr>
        </a:p>
        <a:p>
          <a:pPr lvl="0"/>
          <a:r>
            <a:rPr lang="en-US" sz="900">
              <a:solidFill>
                <a:sysClr val="windowText" lastClr="000000"/>
              </a:solidFill>
              <a:latin typeface="+mn-lt"/>
              <a:ea typeface="+mn-ea"/>
              <a:cs typeface="+mn-cs"/>
            </a:rPr>
            <a:t>5.  2007-08 was an 18 month ‘year’ as we changed to a calendar fiscal year.  Any</a:t>
          </a:r>
          <a:r>
            <a:rPr lang="en-US" sz="900" baseline="0">
              <a:solidFill>
                <a:sysClr val="windowText" lastClr="000000"/>
              </a:solidFill>
              <a:latin typeface="+mn-lt"/>
              <a:ea typeface="+mn-ea"/>
              <a:cs typeface="+mn-cs"/>
            </a:rPr>
            <a:t> differences were mo</a:t>
          </a:r>
          <a:r>
            <a:rPr lang="en-US" sz="900">
              <a:solidFill>
                <a:sysClr val="windowText" lastClr="000000"/>
              </a:solidFill>
              <a:latin typeface="+mn-lt"/>
              <a:ea typeface="+mn-ea"/>
              <a:cs typeface="+mn-cs"/>
            </a:rPr>
            <a:t>stly reflected in postage &amp; newsletters for 2 extra meetings.</a:t>
          </a:r>
        </a:p>
        <a:p>
          <a:endParaRPr lang="en-US" sz="1100">
            <a:solidFill>
              <a:sysClr val="windowText" lastClr="000000"/>
            </a:solidFill>
          </a:endParaRPr>
        </a:p>
      </xdr:txBody>
    </xdr:sp>
    <xdr:clientData/>
  </xdr:twoCellAnchor>
  <xdr:twoCellAnchor>
    <xdr:from>
      <xdr:col>5</xdr:col>
      <xdr:colOff>285750</xdr:colOff>
      <xdr:row>32</xdr:row>
      <xdr:rowOff>257175</xdr:rowOff>
    </xdr:from>
    <xdr:to>
      <xdr:col>8</xdr:col>
      <xdr:colOff>572621</xdr:colOff>
      <xdr:row>42</xdr:row>
      <xdr:rowOff>104775</xdr:rowOff>
    </xdr:to>
    <xdr:sp macro="" textlink="">
      <xdr:nvSpPr>
        <xdr:cNvPr id="5" name="Text Box 1"/>
        <xdr:cNvSpPr txBox="1">
          <a:spLocks noChangeArrowheads="1"/>
        </xdr:cNvSpPr>
      </xdr:nvSpPr>
      <xdr:spPr bwMode="auto">
        <a:xfrm>
          <a:off x="4953000" y="6334125"/>
          <a:ext cx="2372846" cy="2009775"/>
        </a:xfrm>
        <a:prstGeom prst="rect">
          <a:avLst/>
        </a:prstGeom>
        <a:solidFill>
          <a:srgbClr val="FFFF00"/>
        </a:solidFill>
        <a:ln w="9525">
          <a:solidFill>
            <a:srgbClr val="3366FF"/>
          </a:solidFill>
          <a:miter lim="800000"/>
          <a:headEnd/>
          <a:tailEnd/>
        </a:ln>
      </xdr:spPr>
      <xdr:txBody>
        <a:bodyPr vertOverflow="clip" wrap="square" lIns="36576" tIns="27432" rIns="0" bIns="0" anchor="t" upright="1"/>
        <a:lstStyle/>
        <a:p>
          <a:pPr algn="l" rtl="0">
            <a:defRPr sz="1000"/>
          </a:pPr>
          <a:r>
            <a:rPr lang="en-US" sz="1600" b="0" i="0" u="none" strike="noStrike" baseline="0">
              <a:solidFill>
                <a:srgbClr val="000000"/>
              </a:solidFill>
              <a:latin typeface="Arial"/>
              <a:cs typeface="Arial"/>
            </a:rPr>
            <a:t>This worksheet contains a lot of historic data in a summary format that is useful when preparing the budget &amp; when someone questions the spending patterns of the District.</a:t>
          </a:r>
        </a:p>
        <a:p>
          <a:pPr algn="l" rtl="0">
            <a:defRPr sz="1000"/>
          </a:pPr>
          <a:endParaRPr lang="en-US" sz="16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419100</xdr:colOff>
      <xdr:row>0</xdr:row>
      <xdr:rowOff>523874</xdr:rowOff>
    </xdr:from>
    <xdr:to>
      <xdr:col>16</xdr:col>
      <xdr:colOff>353546</xdr:colOff>
      <xdr:row>19</xdr:row>
      <xdr:rowOff>123825</xdr:rowOff>
    </xdr:to>
    <xdr:sp macro="" textlink="">
      <xdr:nvSpPr>
        <xdr:cNvPr id="3" name="Text Box 1"/>
        <xdr:cNvSpPr txBox="1">
          <a:spLocks noChangeArrowheads="1"/>
        </xdr:cNvSpPr>
      </xdr:nvSpPr>
      <xdr:spPr bwMode="auto">
        <a:xfrm>
          <a:off x="9134475" y="523874"/>
          <a:ext cx="2372846" cy="4476751"/>
        </a:xfrm>
        <a:prstGeom prst="rect">
          <a:avLst/>
        </a:prstGeom>
        <a:solidFill>
          <a:srgbClr val="FFFF00"/>
        </a:solidFill>
        <a:ln w="9525">
          <a:solidFill>
            <a:srgbClr val="3366FF"/>
          </a:solidFill>
          <a:miter lim="800000"/>
          <a:headEnd/>
          <a:tailEnd/>
        </a:ln>
      </xdr:spPr>
      <xdr:txBody>
        <a:bodyPr vertOverflow="clip" wrap="square" lIns="36576" tIns="27432" rIns="0" bIns="0" anchor="t" upright="1"/>
        <a:lstStyle/>
        <a:p>
          <a:pPr algn="l" rtl="0">
            <a:defRPr sz="1000"/>
          </a:pPr>
          <a:r>
            <a:rPr lang="en-US" sz="1600" b="0" i="0" u="none" strike="noStrike" baseline="0">
              <a:solidFill>
                <a:srgbClr val="000000"/>
              </a:solidFill>
              <a:latin typeface="Arial"/>
              <a:cs typeface="Arial"/>
            </a:rPr>
            <a:t>This is a worksheet for use by the treasurer for tracking what budget projects various expenses fall into.</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It comes in very handy for quarterly reporting and budget preparation.</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It is a very simple spreadsheet which can be done on paper or a computer.</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See Tracking Demo tab for an example of sheet in use.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47624</xdr:colOff>
      <xdr:row>2</xdr:row>
      <xdr:rowOff>0</xdr:rowOff>
    </xdr:from>
    <xdr:to>
      <xdr:col>18</xdr:col>
      <xdr:colOff>57149</xdr:colOff>
      <xdr:row>18</xdr:row>
      <xdr:rowOff>85725</xdr:rowOff>
    </xdr:to>
    <xdr:sp macro="" textlink="">
      <xdr:nvSpPr>
        <xdr:cNvPr id="2" name="Text Box 1"/>
        <xdr:cNvSpPr txBox="1">
          <a:spLocks noChangeArrowheads="1"/>
        </xdr:cNvSpPr>
      </xdr:nvSpPr>
      <xdr:spPr bwMode="auto">
        <a:xfrm>
          <a:off x="9839324" y="1314450"/>
          <a:ext cx="2447925" cy="3438525"/>
        </a:xfrm>
        <a:prstGeom prst="rect">
          <a:avLst/>
        </a:prstGeom>
        <a:solidFill>
          <a:srgbClr val="FFFF00"/>
        </a:solidFill>
        <a:ln w="9525">
          <a:solidFill>
            <a:srgbClr val="3366FF"/>
          </a:solidFill>
          <a:miter lim="800000"/>
          <a:headEnd/>
          <a:tailEnd/>
        </a:ln>
      </xdr:spPr>
      <xdr:txBody>
        <a:bodyPr vertOverflow="clip" wrap="square" lIns="36576" tIns="27432" rIns="0" bIns="0" anchor="t" upright="1"/>
        <a:lstStyle/>
        <a:p>
          <a:pPr algn="l" rtl="0">
            <a:defRPr sz="1000"/>
          </a:pPr>
          <a:r>
            <a:rPr lang="en-US" sz="1600" b="0" i="0" u="none" strike="noStrike" baseline="0">
              <a:solidFill>
                <a:srgbClr val="000000"/>
              </a:solidFill>
              <a:latin typeface="Arial"/>
              <a:cs typeface="Arial"/>
            </a:rPr>
            <a:t>This worksheet combo is useful for meeting reports and when preparing the budget.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(You can do this same type of record keeping on paper if you prefer.)</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The Journal Demo tab shows a more complex format that includes a register &amp; income tracking.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276225</xdr:colOff>
      <xdr:row>68</xdr:row>
      <xdr:rowOff>200025</xdr:rowOff>
    </xdr:from>
    <xdr:to>
      <xdr:col>23</xdr:col>
      <xdr:colOff>172440</xdr:colOff>
      <xdr:row>68</xdr:row>
      <xdr:rowOff>794906</xdr:rowOff>
    </xdr:to>
    <xdr:sp macro="" textlink="">
      <xdr:nvSpPr>
        <xdr:cNvPr id="2" name="TextBox 1"/>
        <xdr:cNvSpPr txBox="1"/>
      </xdr:nvSpPr>
      <xdr:spPr>
        <a:xfrm>
          <a:off x="400050" y="14001750"/>
          <a:ext cx="16155390" cy="594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3200" b="1" u="none">
              <a:latin typeface="Arial" pitchFamily="34" charset="0"/>
              <a:cs typeface="Arial" pitchFamily="34" charset="0"/>
            </a:rPr>
            <a:t>District Financial Report Summary – </a:t>
          </a:r>
          <a:r>
            <a:rPr lang="en-US" sz="3200" b="1" u="none" strike="noStrike">
              <a:latin typeface="Arial" pitchFamily="34" charset="0"/>
              <a:cs typeface="Arial" pitchFamily="34" charset="0"/>
            </a:rPr>
            <a:t>June 10, 2011</a:t>
          </a:r>
        </a:p>
      </xdr:txBody>
    </xdr:sp>
    <xdr:clientData/>
  </xdr:twoCellAnchor>
  <xdr:twoCellAnchor>
    <xdr:from>
      <xdr:col>2</xdr:col>
      <xdr:colOff>228600</xdr:colOff>
      <xdr:row>82</xdr:row>
      <xdr:rowOff>152400</xdr:rowOff>
    </xdr:from>
    <xdr:to>
      <xdr:col>8</xdr:col>
      <xdr:colOff>581025</xdr:colOff>
      <xdr:row>91</xdr:row>
      <xdr:rowOff>57150</xdr:rowOff>
    </xdr:to>
    <xdr:sp macro="" textlink="">
      <xdr:nvSpPr>
        <xdr:cNvPr id="3" name="TextBox 2"/>
        <xdr:cNvSpPr txBox="1"/>
      </xdr:nvSpPr>
      <xdr:spPr>
        <a:xfrm>
          <a:off x="962025" y="17621250"/>
          <a:ext cx="7391400" cy="1362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1: April 2011-Environmental</a:t>
          </a:r>
          <a:r>
            <a:rPr lang="en-US" sz="1100" baseline="0"/>
            <a:t> Consultants. </a:t>
          </a:r>
          <a:r>
            <a:rPr lang="en-US" sz="1100"/>
            <a:t>Town</a:t>
          </a:r>
          <a:r>
            <a:rPr lang="en-US" sz="1100" baseline="0"/>
            <a:t>  1 agreed to...</a:t>
          </a:r>
        </a:p>
        <a:p>
          <a:endParaRPr lang="en-US" sz="1100" baseline="0"/>
        </a:p>
        <a:p>
          <a:endParaRPr lang="en-US" sz="1100" baseline="0"/>
        </a:p>
        <a:p>
          <a:r>
            <a:rPr lang="en-US" sz="1100" baseline="0"/>
            <a:t>Note 2:</a:t>
          </a:r>
        </a:p>
        <a:p>
          <a:endParaRPr lang="en-US" sz="1100" baseline="0"/>
        </a:p>
        <a:p>
          <a:r>
            <a:rPr lang="en-US" sz="1100" baseline="0"/>
            <a:t>Note 3:</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R48"/>
  <sheetViews>
    <sheetView zoomScale="85" zoomScaleNormal="50" workbookViewId="0">
      <selection activeCell="M40" sqref="M40"/>
    </sheetView>
  </sheetViews>
  <sheetFormatPr defaultRowHeight="12.75"/>
  <cols>
    <col min="1" max="1" width="2.5703125" customWidth="1"/>
    <col min="2" max="2" width="34.42578125" customWidth="1"/>
    <col min="3" max="5" width="13" customWidth="1"/>
    <col min="6" max="6" width="13" style="78" customWidth="1"/>
    <col min="7" max="7" width="12.140625" customWidth="1"/>
    <col min="8" max="8" width="5.5703125" customWidth="1"/>
    <col min="15" max="19" width="9.85546875" customWidth="1"/>
    <col min="257" max="257" width="2.5703125" customWidth="1"/>
    <col min="258" max="258" width="34.42578125" customWidth="1"/>
    <col min="259" max="262" width="13" customWidth="1"/>
    <col min="263" max="263" width="12.140625" customWidth="1"/>
    <col min="264" max="264" width="5.5703125" customWidth="1"/>
    <col min="271" max="275" width="9.85546875" customWidth="1"/>
    <col min="513" max="513" width="2.5703125" customWidth="1"/>
    <col min="514" max="514" width="34.42578125" customWidth="1"/>
    <col min="515" max="518" width="13" customWidth="1"/>
    <col min="519" max="519" width="12.140625" customWidth="1"/>
    <col min="520" max="520" width="5.5703125" customWidth="1"/>
    <col min="527" max="531" width="9.85546875" customWidth="1"/>
    <col min="769" max="769" width="2.5703125" customWidth="1"/>
    <col min="770" max="770" width="34.42578125" customWidth="1"/>
    <col min="771" max="774" width="13" customWidth="1"/>
    <col min="775" max="775" width="12.140625" customWidth="1"/>
    <col min="776" max="776" width="5.5703125" customWidth="1"/>
    <col min="783" max="787" width="9.85546875" customWidth="1"/>
    <col min="1025" max="1025" width="2.5703125" customWidth="1"/>
    <col min="1026" max="1026" width="34.42578125" customWidth="1"/>
    <col min="1027" max="1030" width="13" customWidth="1"/>
    <col min="1031" max="1031" width="12.140625" customWidth="1"/>
    <col min="1032" max="1032" width="5.5703125" customWidth="1"/>
    <col min="1039" max="1043" width="9.85546875" customWidth="1"/>
    <col min="1281" max="1281" width="2.5703125" customWidth="1"/>
    <col min="1282" max="1282" width="34.42578125" customWidth="1"/>
    <col min="1283" max="1286" width="13" customWidth="1"/>
    <col min="1287" max="1287" width="12.140625" customWidth="1"/>
    <col min="1288" max="1288" width="5.5703125" customWidth="1"/>
    <col min="1295" max="1299" width="9.85546875" customWidth="1"/>
    <col min="1537" max="1537" width="2.5703125" customWidth="1"/>
    <col min="1538" max="1538" width="34.42578125" customWidth="1"/>
    <col min="1539" max="1542" width="13" customWidth="1"/>
    <col min="1543" max="1543" width="12.140625" customWidth="1"/>
    <col min="1544" max="1544" width="5.5703125" customWidth="1"/>
    <col min="1551" max="1555" width="9.85546875" customWidth="1"/>
    <col min="1793" max="1793" width="2.5703125" customWidth="1"/>
    <col min="1794" max="1794" width="34.42578125" customWidth="1"/>
    <col min="1795" max="1798" width="13" customWidth="1"/>
    <col min="1799" max="1799" width="12.140625" customWidth="1"/>
    <col min="1800" max="1800" width="5.5703125" customWidth="1"/>
    <col min="1807" max="1811" width="9.85546875" customWidth="1"/>
    <col min="2049" max="2049" width="2.5703125" customWidth="1"/>
    <col min="2050" max="2050" width="34.42578125" customWidth="1"/>
    <col min="2051" max="2054" width="13" customWidth="1"/>
    <col min="2055" max="2055" width="12.140625" customWidth="1"/>
    <col min="2056" max="2056" width="5.5703125" customWidth="1"/>
    <col min="2063" max="2067" width="9.85546875" customWidth="1"/>
    <col min="2305" max="2305" width="2.5703125" customWidth="1"/>
    <col min="2306" max="2306" width="34.42578125" customWidth="1"/>
    <col min="2307" max="2310" width="13" customWidth="1"/>
    <col min="2311" max="2311" width="12.140625" customWidth="1"/>
    <col min="2312" max="2312" width="5.5703125" customWidth="1"/>
    <col min="2319" max="2323" width="9.85546875" customWidth="1"/>
    <col min="2561" max="2561" width="2.5703125" customWidth="1"/>
    <col min="2562" max="2562" width="34.42578125" customWidth="1"/>
    <col min="2563" max="2566" width="13" customWidth="1"/>
    <col min="2567" max="2567" width="12.140625" customWidth="1"/>
    <col min="2568" max="2568" width="5.5703125" customWidth="1"/>
    <col min="2575" max="2579" width="9.85546875" customWidth="1"/>
    <col min="2817" max="2817" width="2.5703125" customWidth="1"/>
    <col min="2818" max="2818" width="34.42578125" customWidth="1"/>
    <col min="2819" max="2822" width="13" customWidth="1"/>
    <col min="2823" max="2823" width="12.140625" customWidth="1"/>
    <col min="2824" max="2824" width="5.5703125" customWidth="1"/>
    <col min="2831" max="2835" width="9.85546875" customWidth="1"/>
    <col min="3073" max="3073" width="2.5703125" customWidth="1"/>
    <col min="3074" max="3074" width="34.42578125" customWidth="1"/>
    <col min="3075" max="3078" width="13" customWidth="1"/>
    <col min="3079" max="3079" width="12.140625" customWidth="1"/>
    <col min="3080" max="3080" width="5.5703125" customWidth="1"/>
    <col min="3087" max="3091" width="9.85546875" customWidth="1"/>
    <col min="3329" max="3329" width="2.5703125" customWidth="1"/>
    <col min="3330" max="3330" width="34.42578125" customWidth="1"/>
    <col min="3331" max="3334" width="13" customWidth="1"/>
    <col min="3335" max="3335" width="12.140625" customWidth="1"/>
    <col min="3336" max="3336" width="5.5703125" customWidth="1"/>
    <col min="3343" max="3347" width="9.85546875" customWidth="1"/>
    <col min="3585" max="3585" width="2.5703125" customWidth="1"/>
    <col min="3586" max="3586" width="34.42578125" customWidth="1"/>
    <col min="3587" max="3590" width="13" customWidth="1"/>
    <col min="3591" max="3591" width="12.140625" customWidth="1"/>
    <col min="3592" max="3592" width="5.5703125" customWidth="1"/>
    <col min="3599" max="3603" width="9.85546875" customWidth="1"/>
    <col min="3841" max="3841" width="2.5703125" customWidth="1"/>
    <col min="3842" max="3842" width="34.42578125" customWidth="1"/>
    <col min="3843" max="3846" width="13" customWidth="1"/>
    <col min="3847" max="3847" width="12.140625" customWidth="1"/>
    <col min="3848" max="3848" width="5.5703125" customWidth="1"/>
    <col min="3855" max="3859" width="9.85546875" customWidth="1"/>
    <col min="4097" max="4097" width="2.5703125" customWidth="1"/>
    <col min="4098" max="4098" width="34.42578125" customWidth="1"/>
    <col min="4099" max="4102" width="13" customWidth="1"/>
    <col min="4103" max="4103" width="12.140625" customWidth="1"/>
    <col min="4104" max="4104" width="5.5703125" customWidth="1"/>
    <col min="4111" max="4115" width="9.85546875" customWidth="1"/>
    <col min="4353" max="4353" width="2.5703125" customWidth="1"/>
    <col min="4354" max="4354" width="34.42578125" customWidth="1"/>
    <col min="4355" max="4358" width="13" customWidth="1"/>
    <col min="4359" max="4359" width="12.140625" customWidth="1"/>
    <col min="4360" max="4360" width="5.5703125" customWidth="1"/>
    <col min="4367" max="4371" width="9.85546875" customWidth="1"/>
    <col min="4609" max="4609" width="2.5703125" customWidth="1"/>
    <col min="4610" max="4610" width="34.42578125" customWidth="1"/>
    <col min="4611" max="4614" width="13" customWidth="1"/>
    <col min="4615" max="4615" width="12.140625" customWidth="1"/>
    <col min="4616" max="4616" width="5.5703125" customWidth="1"/>
    <col min="4623" max="4627" width="9.85546875" customWidth="1"/>
    <col min="4865" max="4865" width="2.5703125" customWidth="1"/>
    <col min="4866" max="4866" width="34.42578125" customWidth="1"/>
    <col min="4867" max="4870" width="13" customWidth="1"/>
    <col min="4871" max="4871" width="12.140625" customWidth="1"/>
    <col min="4872" max="4872" width="5.5703125" customWidth="1"/>
    <col min="4879" max="4883" width="9.85546875" customWidth="1"/>
    <col min="5121" max="5121" width="2.5703125" customWidth="1"/>
    <col min="5122" max="5122" width="34.42578125" customWidth="1"/>
    <col min="5123" max="5126" width="13" customWidth="1"/>
    <col min="5127" max="5127" width="12.140625" customWidth="1"/>
    <col min="5128" max="5128" width="5.5703125" customWidth="1"/>
    <col min="5135" max="5139" width="9.85546875" customWidth="1"/>
    <col min="5377" max="5377" width="2.5703125" customWidth="1"/>
    <col min="5378" max="5378" width="34.42578125" customWidth="1"/>
    <col min="5379" max="5382" width="13" customWidth="1"/>
    <col min="5383" max="5383" width="12.140625" customWidth="1"/>
    <col min="5384" max="5384" width="5.5703125" customWidth="1"/>
    <col min="5391" max="5395" width="9.85546875" customWidth="1"/>
    <col min="5633" max="5633" width="2.5703125" customWidth="1"/>
    <col min="5634" max="5634" width="34.42578125" customWidth="1"/>
    <col min="5635" max="5638" width="13" customWidth="1"/>
    <col min="5639" max="5639" width="12.140625" customWidth="1"/>
    <col min="5640" max="5640" width="5.5703125" customWidth="1"/>
    <col min="5647" max="5651" width="9.85546875" customWidth="1"/>
    <col min="5889" max="5889" width="2.5703125" customWidth="1"/>
    <col min="5890" max="5890" width="34.42578125" customWidth="1"/>
    <col min="5891" max="5894" width="13" customWidth="1"/>
    <col min="5895" max="5895" width="12.140625" customWidth="1"/>
    <col min="5896" max="5896" width="5.5703125" customWidth="1"/>
    <col min="5903" max="5907" width="9.85546875" customWidth="1"/>
    <col min="6145" max="6145" width="2.5703125" customWidth="1"/>
    <col min="6146" max="6146" width="34.42578125" customWidth="1"/>
    <col min="6147" max="6150" width="13" customWidth="1"/>
    <col min="6151" max="6151" width="12.140625" customWidth="1"/>
    <col min="6152" max="6152" width="5.5703125" customWidth="1"/>
    <col min="6159" max="6163" width="9.85546875" customWidth="1"/>
    <col min="6401" max="6401" width="2.5703125" customWidth="1"/>
    <col min="6402" max="6402" width="34.42578125" customWidth="1"/>
    <col min="6403" max="6406" width="13" customWidth="1"/>
    <col min="6407" max="6407" width="12.140625" customWidth="1"/>
    <col min="6408" max="6408" width="5.5703125" customWidth="1"/>
    <col min="6415" max="6419" width="9.85546875" customWidth="1"/>
    <col min="6657" max="6657" width="2.5703125" customWidth="1"/>
    <col min="6658" max="6658" width="34.42578125" customWidth="1"/>
    <col min="6659" max="6662" width="13" customWidth="1"/>
    <col min="6663" max="6663" width="12.140625" customWidth="1"/>
    <col min="6664" max="6664" width="5.5703125" customWidth="1"/>
    <col min="6671" max="6675" width="9.85546875" customWidth="1"/>
    <col min="6913" max="6913" width="2.5703125" customWidth="1"/>
    <col min="6914" max="6914" width="34.42578125" customWidth="1"/>
    <col min="6915" max="6918" width="13" customWidth="1"/>
    <col min="6919" max="6919" width="12.140625" customWidth="1"/>
    <col min="6920" max="6920" width="5.5703125" customWidth="1"/>
    <col min="6927" max="6931" width="9.85546875" customWidth="1"/>
    <col min="7169" max="7169" width="2.5703125" customWidth="1"/>
    <col min="7170" max="7170" width="34.42578125" customWidth="1"/>
    <col min="7171" max="7174" width="13" customWidth="1"/>
    <col min="7175" max="7175" width="12.140625" customWidth="1"/>
    <col min="7176" max="7176" width="5.5703125" customWidth="1"/>
    <col min="7183" max="7187" width="9.85546875" customWidth="1"/>
    <col min="7425" max="7425" width="2.5703125" customWidth="1"/>
    <col min="7426" max="7426" width="34.42578125" customWidth="1"/>
    <col min="7427" max="7430" width="13" customWidth="1"/>
    <col min="7431" max="7431" width="12.140625" customWidth="1"/>
    <col min="7432" max="7432" width="5.5703125" customWidth="1"/>
    <col min="7439" max="7443" width="9.85546875" customWidth="1"/>
    <col min="7681" max="7681" width="2.5703125" customWidth="1"/>
    <col min="7682" max="7682" width="34.42578125" customWidth="1"/>
    <col min="7683" max="7686" width="13" customWidth="1"/>
    <col min="7687" max="7687" width="12.140625" customWidth="1"/>
    <col min="7688" max="7688" width="5.5703125" customWidth="1"/>
    <col min="7695" max="7699" width="9.85546875" customWidth="1"/>
    <col min="7937" max="7937" width="2.5703125" customWidth="1"/>
    <col min="7938" max="7938" width="34.42578125" customWidth="1"/>
    <col min="7939" max="7942" width="13" customWidth="1"/>
    <col min="7943" max="7943" width="12.140625" customWidth="1"/>
    <col min="7944" max="7944" width="5.5703125" customWidth="1"/>
    <col min="7951" max="7955" width="9.85546875" customWidth="1"/>
    <col min="8193" max="8193" width="2.5703125" customWidth="1"/>
    <col min="8194" max="8194" width="34.42578125" customWidth="1"/>
    <col min="8195" max="8198" width="13" customWidth="1"/>
    <col min="8199" max="8199" width="12.140625" customWidth="1"/>
    <col min="8200" max="8200" width="5.5703125" customWidth="1"/>
    <col min="8207" max="8211" width="9.85546875" customWidth="1"/>
    <col min="8449" max="8449" width="2.5703125" customWidth="1"/>
    <col min="8450" max="8450" width="34.42578125" customWidth="1"/>
    <col min="8451" max="8454" width="13" customWidth="1"/>
    <col min="8455" max="8455" width="12.140625" customWidth="1"/>
    <col min="8456" max="8456" width="5.5703125" customWidth="1"/>
    <col min="8463" max="8467" width="9.85546875" customWidth="1"/>
    <col min="8705" max="8705" width="2.5703125" customWidth="1"/>
    <col min="8706" max="8706" width="34.42578125" customWidth="1"/>
    <col min="8707" max="8710" width="13" customWidth="1"/>
    <col min="8711" max="8711" width="12.140625" customWidth="1"/>
    <col min="8712" max="8712" width="5.5703125" customWidth="1"/>
    <col min="8719" max="8723" width="9.85546875" customWidth="1"/>
    <col min="8961" max="8961" width="2.5703125" customWidth="1"/>
    <col min="8962" max="8962" width="34.42578125" customWidth="1"/>
    <col min="8963" max="8966" width="13" customWidth="1"/>
    <col min="8967" max="8967" width="12.140625" customWidth="1"/>
    <col min="8968" max="8968" width="5.5703125" customWidth="1"/>
    <col min="8975" max="8979" width="9.85546875" customWidth="1"/>
    <col min="9217" max="9217" width="2.5703125" customWidth="1"/>
    <col min="9218" max="9218" width="34.42578125" customWidth="1"/>
    <col min="9219" max="9222" width="13" customWidth="1"/>
    <col min="9223" max="9223" width="12.140625" customWidth="1"/>
    <col min="9224" max="9224" width="5.5703125" customWidth="1"/>
    <col min="9231" max="9235" width="9.85546875" customWidth="1"/>
    <col min="9473" max="9473" width="2.5703125" customWidth="1"/>
    <col min="9474" max="9474" width="34.42578125" customWidth="1"/>
    <col min="9475" max="9478" width="13" customWidth="1"/>
    <col min="9479" max="9479" width="12.140625" customWidth="1"/>
    <col min="9480" max="9480" width="5.5703125" customWidth="1"/>
    <col min="9487" max="9491" width="9.85546875" customWidth="1"/>
    <col min="9729" max="9729" width="2.5703125" customWidth="1"/>
    <col min="9730" max="9730" width="34.42578125" customWidth="1"/>
    <col min="9731" max="9734" width="13" customWidth="1"/>
    <col min="9735" max="9735" width="12.140625" customWidth="1"/>
    <col min="9736" max="9736" width="5.5703125" customWidth="1"/>
    <col min="9743" max="9747" width="9.85546875" customWidth="1"/>
    <col min="9985" max="9985" width="2.5703125" customWidth="1"/>
    <col min="9986" max="9986" width="34.42578125" customWidth="1"/>
    <col min="9987" max="9990" width="13" customWidth="1"/>
    <col min="9991" max="9991" width="12.140625" customWidth="1"/>
    <col min="9992" max="9992" width="5.5703125" customWidth="1"/>
    <col min="9999" max="10003" width="9.85546875" customWidth="1"/>
    <col min="10241" max="10241" width="2.5703125" customWidth="1"/>
    <col min="10242" max="10242" width="34.42578125" customWidth="1"/>
    <col min="10243" max="10246" width="13" customWidth="1"/>
    <col min="10247" max="10247" width="12.140625" customWidth="1"/>
    <col min="10248" max="10248" width="5.5703125" customWidth="1"/>
    <col min="10255" max="10259" width="9.85546875" customWidth="1"/>
    <col min="10497" max="10497" width="2.5703125" customWidth="1"/>
    <col min="10498" max="10498" width="34.42578125" customWidth="1"/>
    <col min="10499" max="10502" width="13" customWidth="1"/>
    <col min="10503" max="10503" width="12.140625" customWidth="1"/>
    <col min="10504" max="10504" width="5.5703125" customWidth="1"/>
    <col min="10511" max="10515" width="9.85546875" customWidth="1"/>
    <col min="10753" max="10753" width="2.5703125" customWidth="1"/>
    <col min="10754" max="10754" width="34.42578125" customWidth="1"/>
    <col min="10755" max="10758" width="13" customWidth="1"/>
    <col min="10759" max="10759" width="12.140625" customWidth="1"/>
    <col min="10760" max="10760" width="5.5703125" customWidth="1"/>
    <col min="10767" max="10771" width="9.85546875" customWidth="1"/>
    <col min="11009" max="11009" width="2.5703125" customWidth="1"/>
    <col min="11010" max="11010" width="34.42578125" customWidth="1"/>
    <col min="11011" max="11014" width="13" customWidth="1"/>
    <col min="11015" max="11015" width="12.140625" customWidth="1"/>
    <col min="11016" max="11016" width="5.5703125" customWidth="1"/>
    <col min="11023" max="11027" width="9.85546875" customWidth="1"/>
    <col min="11265" max="11265" width="2.5703125" customWidth="1"/>
    <col min="11266" max="11266" width="34.42578125" customWidth="1"/>
    <col min="11267" max="11270" width="13" customWidth="1"/>
    <col min="11271" max="11271" width="12.140625" customWidth="1"/>
    <col min="11272" max="11272" width="5.5703125" customWidth="1"/>
    <col min="11279" max="11283" width="9.85546875" customWidth="1"/>
    <col min="11521" max="11521" width="2.5703125" customWidth="1"/>
    <col min="11522" max="11522" width="34.42578125" customWidth="1"/>
    <col min="11523" max="11526" width="13" customWidth="1"/>
    <col min="11527" max="11527" width="12.140625" customWidth="1"/>
    <col min="11528" max="11528" width="5.5703125" customWidth="1"/>
    <col min="11535" max="11539" width="9.85546875" customWidth="1"/>
    <col min="11777" max="11777" width="2.5703125" customWidth="1"/>
    <col min="11778" max="11778" width="34.42578125" customWidth="1"/>
    <col min="11779" max="11782" width="13" customWidth="1"/>
    <col min="11783" max="11783" width="12.140625" customWidth="1"/>
    <col min="11784" max="11784" width="5.5703125" customWidth="1"/>
    <col min="11791" max="11795" width="9.85546875" customWidth="1"/>
    <col min="12033" max="12033" width="2.5703125" customWidth="1"/>
    <col min="12034" max="12034" width="34.42578125" customWidth="1"/>
    <col min="12035" max="12038" width="13" customWidth="1"/>
    <col min="12039" max="12039" width="12.140625" customWidth="1"/>
    <col min="12040" max="12040" width="5.5703125" customWidth="1"/>
    <col min="12047" max="12051" width="9.85546875" customWidth="1"/>
    <col min="12289" max="12289" width="2.5703125" customWidth="1"/>
    <col min="12290" max="12290" width="34.42578125" customWidth="1"/>
    <col min="12291" max="12294" width="13" customWidth="1"/>
    <col min="12295" max="12295" width="12.140625" customWidth="1"/>
    <col min="12296" max="12296" width="5.5703125" customWidth="1"/>
    <col min="12303" max="12307" width="9.85546875" customWidth="1"/>
    <col min="12545" max="12545" width="2.5703125" customWidth="1"/>
    <col min="12546" max="12546" width="34.42578125" customWidth="1"/>
    <col min="12547" max="12550" width="13" customWidth="1"/>
    <col min="12551" max="12551" width="12.140625" customWidth="1"/>
    <col min="12552" max="12552" width="5.5703125" customWidth="1"/>
    <col min="12559" max="12563" width="9.85546875" customWidth="1"/>
    <col min="12801" max="12801" width="2.5703125" customWidth="1"/>
    <col min="12802" max="12802" width="34.42578125" customWidth="1"/>
    <col min="12803" max="12806" width="13" customWidth="1"/>
    <col min="12807" max="12807" width="12.140625" customWidth="1"/>
    <col min="12808" max="12808" width="5.5703125" customWidth="1"/>
    <col min="12815" max="12819" width="9.85546875" customWidth="1"/>
    <col min="13057" max="13057" width="2.5703125" customWidth="1"/>
    <col min="13058" max="13058" width="34.42578125" customWidth="1"/>
    <col min="13059" max="13062" width="13" customWidth="1"/>
    <col min="13063" max="13063" width="12.140625" customWidth="1"/>
    <col min="13064" max="13064" width="5.5703125" customWidth="1"/>
    <col min="13071" max="13075" width="9.85546875" customWidth="1"/>
    <col min="13313" max="13313" width="2.5703125" customWidth="1"/>
    <col min="13314" max="13314" width="34.42578125" customWidth="1"/>
    <col min="13315" max="13318" width="13" customWidth="1"/>
    <col min="13319" max="13319" width="12.140625" customWidth="1"/>
    <col min="13320" max="13320" width="5.5703125" customWidth="1"/>
    <col min="13327" max="13331" width="9.85546875" customWidth="1"/>
    <col min="13569" max="13569" width="2.5703125" customWidth="1"/>
    <col min="13570" max="13570" width="34.42578125" customWidth="1"/>
    <col min="13571" max="13574" width="13" customWidth="1"/>
    <col min="13575" max="13575" width="12.140625" customWidth="1"/>
    <col min="13576" max="13576" width="5.5703125" customWidth="1"/>
    <col min="13583" max="13587" width="9.85546875" customWidth="1"/>
    <col min="13825" max="13825" width="2.5703125" customWidth="1"/>
    <col min="13826" max="13826" width="34.42578125" customWidth="1"/>
    <col min="13827" max="13830" width="13" customWidth="1"/>
    <col min="13831" max="13831" width="12.140625" customWidth="1"/>
    <col min="13832" max="13832" width="5.5703125" customWidth="1"/>
    <col min="13839" max="13843" width="9.85546875" customWidth="1"/>
    <col min="14081" max="14081" width="2.5703125" customWidth="1"/>
    <col min="14082" max="14082" width="34.42578125" customWidth="1"/>
    <col min="14083" max="14086" width="13" customWidth="1"/>
    <col min="14087" max="14087" width="12.140625" customWidth="1"/>
    <col min="14088" max="14088" width="5.5703125" customWidth="1"/>
    <col min="14095" max="14099" width="9.85546875" customWidth="1"/>
    <col min="14337" max="14337" width="2.5703125" customWidth="1"/>
    <col min="14338" max="14338" width="34.42578125" customWidth="1"/>
    <col min="14339" max="14342" width="13" customWidth="1"/>
    <col min="14343" max="14343" width="12.140625" customWidth="1"/>
    <col min="14344" max="14344" width="5.5703125" customWidth="1"/>
    <col min="14351" max="14355" width="9.85546875" customWidth="1"/>
    <col min="14593" max="14593" width="2.5703125" customWidth="1"/>
    <col min="14594" max="14594" width="34.42578125" customWidth="1"/>
    <col min="14595" max="14598" width="13" customWidth="1"/>
    <col min="14599" max="14599" width="12.140625" customWidth="1"/>
    <col min="14600" max="14600" width="5.5703125" customWidth="1"/>
    <col min="14607" max="14611" width="9.85546875" customWidth="1"/>
    <col min="14849" max="14849" width="2.5703125" customWidth="1"/>
    <col min="14850" max="14850" width="34.42578125" customWidth="1"/>
    <col min="14851" max="14854" width="13" customWidth="1"/>
    <col min="14855" max="14855" width="12.140625" customWidth="1"/>
    <col min="14856" max="14856" width="5.5703125" customWidth="1"/>
    <col min="14863" max="14867" width="9.85546875" customWidth="1"/>
    <col min="15105" max="15105" width="2.5703125" customWidth="1"/>
    <col min="15106" max="15106" width="34.42578125" customWidth="1"/>
    <col min="15107" max="15110" width="13" customWidth="1"/>
    <col min="15111" max="15111" width="12.140625" customWidth="1"/>
    <col min="15112" max="15112" width="5.5703125" customWidth="1"/>
    <col min="15119" max="15123" width="9.85546875" customWidth="1"/>
    <col min="15361" max="15361" width="2.5703125" customWidth="1"/>
    <col min="15362" max="15362" width="34.42578125" customWidth="1"/>
    <col min="15363" max="15366" width="13" customWidth="1"/>
    <col min="15367" max="15367" width="12.140625" customWidth="1"/>
    <col min="15368" max="15368" width="5.5703125" customWidth="1"/>
    <col min="15375" max="15379" width="9.85546875" customWidth="1"/>
    <col min="15617" max="15617" width="2.5703125" customWidth="1"/>
    <col min="15618" max="15618" width="34.42578125" customWidth="1"/>
    <col min="15619" max="15622" width="13" customWidth="1"/>
    <col min="15623" max="15623" width="12.140625" customWidth="1"/>
    <col min="15624" max="15624" width="5.5703125" customWidth="1"/>
    <col min="15631" max="15635" width="9.85546875" customWidth="1"/>
    <col min="15873" max="15873" width="2.5703125" customWidth="1"/>
    <col min="15874" max="15874" width="34.42578125" customWidth="1"/>
    <col min="15875" max="15878" width="13" customWidth="1"/>
    <col min="15879" max="15879" width="12.140625" customWidth="1"/>
    <col min="15880" max="15880" width="5.5703125" customWidth="1"/>
    <col min="15887" max="15891" width="9.85546875" customWidth="1"/>
    <col min="16129" max="16129" width="2.5703125" customWidth="1"/>
    <col min="16130" max="16130" width="34.42578125" customWidth="1"/>
    <col min="16131" max="16134" width="13" customWidth="1"/>
    <col min="16135" max="16135" width="12.140625" customWidth="1"/>
    <col min="16136" max="16136" width="5.5703125" customWidth="1"/>
    <col min="16143" max="16147" width="9.85546875" customWidth="1"/>
  </cols>
  <sheetData>
    <row r="1" spans="1:15" ht="27.75" customHeight="1">
      <c r="A1" s="43" t="s">
        <v>47</v>
      </c>
      <c r="B1" s="43"/>
      <c r="C1" s="43"/>
      <c r="D1" s="43"/>
      <c r="E1" s="43"/>
      <c r="F1" s="43"/>
      <c r="G1" s="44"/>
      <c r="H1" s="45"/>
    </row>
    <row r="2" spans="1:15" ht="44.25" customHeight="1" thickBot="1">
      <c r="B2" s="46"/>
      <c r="C2" s="47" t="s">
        <v>48</v>
      </c>
      <c r="D2" s="47" t="s">
        <v>49</v>
      </c>
      <c r="E2" s="47" t="s">
        <v>50</v>
      </c>
      <c r="F2" s="48" t="s">
        <v>51</v>
      </c>
      <c r="G2" s="49" t="s">
        <v>52</v>
      </c>
      <c r="H2" s="50"/>
    </row>
    <row r="3" spans="1:15" ht="32.25" customHeight="1">
      <c r="A3" s="51" t="s">
        <v>53</v>
      </c>
      <c r="B3" s="52"/>
      <c r="C3" s="53"/>
      <c r="D3" s="53"/>
      <c r="E3" s="53"/>
      <c r="F3" s="53"/>
      <c r="G3" s="54"/>
      <c r="H3" s="50"/>
    </row>
    <row r="4" spans="1:15" ht="17.25" customHeight="1">
      <c r="B4" s="46" t="s">
        <v>54</v>
      </c>
      <c r="C4" s="55">
        <v>26000</v>
      </c>
      <c r="D4" s="55">
        <v>27500</v>
      </c>
      <c r="E4" s="55">
        <v>27500</v>
      </c>
      <c r="F4" s="55">
        <v>25758</v>
      </c>
      <c r="G4" s="56">
        <v>27500</v>
      </c>
      <c r="H4" s="57">
        <f>(F4-G4)/F4</f>
        <v>-6.762947433806972E-2</v>
      </c>
      <c r="I4" s="58" t="s">
        <v>55</v>
      </c>
      <c r="J4" s="59" t="s">
        <v>56</v>
      </c>
    </row>
    <row r="5" spans="1:15" ht="17.25" customHeight="1">
      <c r="B5" s="46" t="s">
        <v>57</v>
      </c>
      <c r="C5" s="55">
        <v>0</v>
      </c>
      <c r="D5" s="55">
        <v>0</v>
      </c>
      <c r="E5" s="55">
        <v>0</v>
      </c>
      <c r="F5" s="55">
        <v>0</v>
      </c>
      <c r="G5" s="56">
        <v>0</v>
      </c>
      <c r="H5" s="57"/>
    </row>
    <row r="6" spans="1:15" ht="17.25" customHeight="1">
      <c r="B6" s="46" t="s">
        <v>58</v>
      </c>
      <c r="C6" s="55">
        <v>0</v>
      </c>
      <c r="D6" s="55">
        <v>0</v>
      </c>
      <c r="E6" s="55">
        <v>0</v>
      </c>
      <c r="F6" s="55">
        <v>0</v>
      </c>
      <c r="G6" s="56">
        <v>0</v>
      </c>
      <c r="H6" s="57"/>
    </row>
    <row r="7" spans="1:15" ht="17.25" customHeight="1">
      <c r="B7" s="46" t="s">
        <v>59</v>
      </c>
      <c r="C7" s="55">
        <v>320</v>
      </c>
      <c r="D7" s="55">
        <v>300</v>
      </c>
      <c r="E7" s="55">
        <v>570</v>
      </c>
      <c r="F7" s="55">
        <v>0</v>
      </c>
      <c r="G7" s="56">
        <v>0</v>
      </c>
      <c r="H7" s="57"/>
    </row>
    <row r="8" spans="1:15" ht="17.25" customHeight="1">
      <c r="B8" s="46" t="s">
        <v>60</v>
      </c>
      <c r="C8" s="55">
        <v>0</v>
      </c>
      <c r="D8" s="55">
        <v>4210</v>
      </c>
      <c r="E8" s="55">
        <v>4210</v>
      </c>
      <c r="F8" s="55">
        <v>9851.58</v>
      </c>
      <c r="G8" s="56">
        <v>4210</v>
      </c>
      <c r="H8" s="57"/>
    </row>
    <row r="9" spans="1:15" ht="17.25" customHeight="1">
      <c r="A9" s="60" t="s">
        <v>61</v>
      </c>
      <c r="B9" s="61"/>
      <c r="C9" s="62">
        <f>SUM(C4:C4:C8)</f>
        <v>26320</v>
      </c>
      <c r="D9" s="62">
        <f>SUM(D4:D8)</f>
        <v>32010</v>
      </c>
      <c r="E9" s="62">
        <f>SUM(E4:E8)</f>
        <v>32280</v>
      </c>
      <c r="F9" s="62">
        <f>SUM(F4:F8)</f>
        <v>35609.58</v>
      </c>
      <c r="G9" s="63">
        <f ca="1">SUM(G4:G49)</f>
        <v>31710</v>
      </c>
      <c r="H9" s="57">
        <f ca="1">(F9-G9)/F9</f>
        <v>0.10950929497062312</v>
      </c>
    </row>
    <row r="10" spans="1:15" ht="36.75" customHeight="1">
      <c r="A10" s="64" t="s">
        <v>62</v>
      </c>
      <c r="B10" s="65"/>
      <c r="C10" s="66"/>
      <c r="D10" s="66"/>
      <c r="E10" s="66"/>
      <c r="F10" s="66"/>
      <c r="G10" s="67"/>
      <c r="H10" s="57"/>
    </row>
    <row r="11" spans="1:15" s="72" customFormat="1" ht="18" customHeight="1" thickBot="1">
      <c r="A11" s="68" t="s">
        <v>63</v>
      </c>
      <c r="B11" s="69"/>
      <c r="C11" s="70" t="s">
        <v>64</v>
      </c>
      <c r="D11" s="70"/>
      <c r="E11" s="70"/>
      <c r="F11" s="70" t="s">
        <v>64</v>
      </c>
      <c r="G11" s="71" t="s">
        <v>64</v>
      </c>
      <c r="H11" s="57">
        <f>(F11-G11)/F11</f>
        <v>0</v>
      </c>
    </row>
    <row r="12" spans="1:15" s="72" customFormat="1" ht="18" customHeight="1">
      <c r="B12" s="72" t="s">
        <v>65</v>
      </c>
      <c r="C12" s="55">
        <v>2000</v>
      </c>
      <c r="D12" s="55">
        <f>99+250+7.38</f>
        <v>356.38</v>
      </c>
      <c r="E12" s="55">
        <v>856.38</v>
      </c>
      <c r="F12" s="55">
        <v>2000</v>
      </c>
      <c r="G12" s="56">
        <v>2000</v>
      </c>
      <c r="H12" s="57"/>
      <c r="L12" s="102"/>
    </row>
    <row r="13" spans="1:15" s="72" customFormat="1" ht="18" customHeight="1">
      <c r="B13" s="72" t="s">
        <v>66</v>
      </c>
      <c r="C13" s="55">
        <v>500</v>
      </c>
      <c r="D13" s="55">
        <v>200</v>
      </c>
      <c r="E13" s="55">
        <v>500</v>
      </c>
      <c r="F13" s="55">
        <v>500</v>
      </c>
      <c r="G13" s="56">
        <v>500</v>
      </c>
      <c r="H13" s="57"/>
      <c r="O13" s="73"/>
    </row>
    <row r="14" spans="1:15" s="72" customFormat="1" ht="18" customHeight="1">
      <c r="B14" s="46" t="s">
        <v>67</v>
      </c>
      <c r="C14" s="55">
        <v>1500</v>
      </c>
      <c r="D14" s="55"/>
      <c r="E14" s="55">
        <v>1500</v>
      </c>
      <c r="F14" s="55">
        <v>1500</v>
      </c>
      <c r="G14" s="56">
        <v>1500</v>
      </c>
      <c r="H14" s="57"/>
      <c r="O14" s="73"/>
    </row>
    <row r="15" spans="1:15" s="72" customFormat="1" ht="18" customHeight="1" thickBot="1">
      <c r="A15" s="68" t="s">
        <v>68</v>
      </c>
      <c r="B15" s="68"/>
      <c r="C15" s="70" t="s">
        <v>69</v>
      </c>
      <c r="D15" s="70"/>
      <c r="E15" s="70"/>
      <c r="F15" s="70" t="s">
        <v>70</v>
      </c>
      <c r="G15" s="71" t="s">
        <v>69</v>
      </c>
      <c r="H15" s="57">
        <f>(F15-G15)/F15</f>
        <v>7.6726342710997444E-2</v>
      </c>
      <c r="O15" s="73"/>
    </row>
    <row r="16" spans="1:15" s="72" customFormat="1" ht="18" customHeight="1">
      <c r="A16" s="74">
        <v>1</v>
      </c>
      <c r="B16" s="72" t="s">
        <v>71</v>
      </c>
      <c r="C16" s="55">
        <v>750</v>
      </c>
      <c r="D16" s="55">
        <v>0</v>
      </c>
      <c r="E16" s="55">
        <v>750</v>
      </c>
      <c r="F16" s="55">
        <v>750</v>
      </c>
      <c r="G16" s="56">
        <v>750</v>
      </c>
      <c r="H16" s="57"/>
      <c r="O16" s="73"/>
    </row>
    <row r="17" spans="1:18" s="72" customFormat="1" ht="18" customHeight="1">
      <c r="A17" s="75">
        <v>2</v>
      </c>
      <c r="B17" s="76" t="s">
        <v>72</v>
      </c>
      <c r="C17" s="55">
        <v>200</v>
      </c>
      <c r="D17" s="55">
        <v>0</v>
      </c>
      <c r="E17" s="55">
        <v>0</v>
      </c>
      <c r="F17" s="55">
        <v>500</v>
      </c>
      <c r="G17" s="56">
        <v>0</v>
      </c>
      <c r="H17" s="57"/>
      <c r="N17" s="77"/>
      <c r="O17" s="78"/>
      <c r="P17" s="78"/>
      <c r="Q17" s="78"/>
      <c r="R17"/>
    </row>
    <row r="18" spans="1:18" s="72" customFormat="1" ht="18" customHeight="1">
      <c r="A18" s="74">
        <v>3</v>
      </c>
      <c r="B18" s="72" t="s">
        <v>73</v>
      </c>
      <c r="C18" s="55">
        <v>2200</v>
      </c>
      <c r="D18" s="55">
        <v>1200</v>
      </c>
      <c r="E18" s="55">
        <v>2400</v>
      </c>
      <c r="F18" s="55">
        <v>2400</v>
      </c>
      <c r="G18" s="56">
        <v>2400</v>
      </c>
      <c r="H18" s="57"/>
      <c r="N18"/>
      <c r="O18" s="79"/>
      <c r="P18" s="79"/>
      <c r="Q18" s="79"/>
      <c r="R18" s="80"/>
    </row>
    <row r="19" spans="1:18" s="77" customFormat="1" ht="18" customHeight="1">
      <c r="A19" s="74">
        <v>4</v>
      </c>
      <c r="B19" s="72" t="s">
        <v>74</v>
      </c>
      <c r="C19" s="55">
        <v>460</v>
      </c>
      <c r="D19" s="55">
        <v>812</v>
      </c>
      <c r="E19" s="55">
        <v>912</v>
      </c>
      <c r="F19" s="55">
        <v>260</v>
      </c>
      <c r="G19" s="56">
        <v>460</v>
      </c>
      <c r="H19" s="57"/>
      <c r="N19"/>
      <c r="O19" s="81"/>
      <c r="P19" s="81"/>
      <c r="Q19" s="81"/>
      <c r="R19" s="81"/>
    </row>
    <row r="20" spans="1:18" s="72" customFormat="1" ht="18" customHeight="1" thickBot="1">
      <c r="A20" s="68" t="s">
        <v>75</v>
      </c>
      <c r="B20" s="82"/>
      <c r="C20" s="70" t="s">
        <v>76</v>
      </c>
      <c r="D20" s="83"/>
      <c r="E20" s="84"/>
      <c r="F20" s="70" t="s">
        <v>77</v>
      </c>
      <c r="G20" s="71" t="s">
        <v>77</v>
      </c>
      <c r="H20" s="57">
        <f>(F20-G20)/F20</f>
        <v>0</v>
      </c>
      <c r="N20"/>
      <c r="O20"/>
      <c r="P20" s="78"/>
      <c r="Q20" s="78"/>
      <c r="R20"/>
    </row>
    <row r="21" spans="1:18" s="72" customFormat="1" ht="18" customHeight="1">
      <c r="B21" s="72" t="s">
        <v>39</v>
      </c>
      <c r="C21" s="55">
        <v>4000</v>
      </c>
      <c r="D21" s="55">
        <v>0</v>
      </c>
      <c r="E21" s="55">
        <v>3400</v>
      </c>
      <c r="F21" s="55">
        <v>5000</v>
      </c>
      <c r="G21" s="56">
        <v>5000</v>
      </c>
      <c r="H21" s="57"/>
      <c r="N21"/>
      <c r="O21" s="78"/>
      <c r="P21" s="78"/>
      <c r="Q21" s="78"/>
      <c r="R21"/>
    </row>
    <row r="22" spans="1:18" s="72" customFormat="1" ht="18" customHeight="1">
      <c r="B22" s="72" t="s">
        <v>78</v>
      </c>
      <c r="C22" s="55">
        <v>4000</v>
      </c>
      <c r="D22" s="55">
        <v>4000</v>
      </c>
      <c r="E22" s="55">
        <v>4000</v>
      </c>
      <c r="F22" s="55">
        <v>4000</v>
      </c>
      <c r="G22" s="56">
        <v>4000</v>
      </c>
      <c r="H22" s="57"/>
      <c r="N22"/>
      <c r="O22" s="78"/>
      <c r="P22" s="78"/>
      <c r="Q22" s="78"/>
      <c r="R22"/>
    </row>
    <row r="23" spans="1:18" s="72" customFormat="1" ht="18" customHeight="1" thickBot="1">
      <c r="A23" s="68" t="s">
        <v>79</v>
      </c>
      <c r="B23" s="85"/>
      <c r="C23" s="70" t="s">
        <v>80</v>
      </c>
      <c r="D23" s="86"/>
      <c r="E23" s="86"/>
      <c r="F23" s="70" t="s">
        <v>81</v>
      </c>
      <c r="G23" s="71" t="s">
        <v>82</v>
      </c>
      <c r="H23" s="57">
        <f>(F23-G23)/F23</f>
        <v>0.21276595744680851</v>
      </c>
      <c r="N23"/>
      <c r="O23" s="78"/>
      <c r="P23" s="78"/>
      <c r="Q23" s="78"/>
      <c r="R23"/>
    </row>
    <row r="24" spans="1:18" s="72" customFormat="1" ht="18" customHeight="1">
      <c r="B24" s="72" t="s">
        <v>83</v>
      </c>
      <c r="C24" s="55">
        <v>1000</v>
      </c>
      <c r="D24" s="55">
        <v>0</v>
      </c>
      <c r="E24" s="55">
        <v>0</v>
      </c>
      <c r="F24" s="55">
        <v>2000</v>
      </c>
      <c r="G24" s="56">
        <v>2000</v>
      </c>
      <c r="H24" s="57"/>
      <c r="N24"/>
      <c r="O24" s="78"/>
      <c r="P24" s="78"/>
      <c r="Q24" s="78"/>
      <c r="R24"/>
    </row>
    <row r="25" spans="1:18" s="72" customFormat="1" ht="18" customHeight="1">
      <c r="B25" s="72" t="s">
        <v>84</v>
      </c>
      <c r="C25" s="55">
        <v>1000</v>
      </c>
      <c r="D25" s="55">
        <f>249.04</f>
        <v>249.04</v>
      </c>
      <c r="E25" s="55">
        <v>699.04</v>
      </c>
      <c r="F25" s="55">
        <v>1200</v>
      </c>
      <c r="G25" s="56">
        <v>1200</v>
      </c>
      <c r="H25" s="57"/>
      <c r="O25" s="78"/>
      <c r="P25" s="78"/>
      <c r="Q25" s="78"/>
      <c r="R25"/>
    </row>
    <row r="26" spans="1:18" s="72" customFormat="1" ht="18" customHeight="1">
      <c r="A26"/>
      <c r="B26" s="72" t="s">
        <v>85</v>
      </c>
      <c r="C26" s="55">
        <v>500</v>
      </c>
      <c r="D26" s="55">
        <v>0</v>
      </c>
      <c r="E26" s="55">
        <v>0</v>
      </c>
      <c r="F26" s="55">
        <v>500</v>
      </c>
      <c r="G26" s="56">
        <v>500</v>
      </c>
      <c r="H26" s="57"/>
      <c r="I26"/>
      <c r="J26"/>
      <c r="K26"/>
      <c r="L26"/>
    </row>
    <row r="27" spans="1:18" s="72" customFormat="1" ht="18" customHeight="1">
      <c r="A27" s="87" t="s">
        <v>86</v>
      </c>
      <c r="B27" s="88" t="s">
        <v>87</v>
      </c>
      <c r="C27" s="55">
        <v>0</v>
      </c>
      <c r="D27" s="55">
        <v>0</v>
      </c>
      <c r="E27" s="55">
        <v>0</v>
      </c>
      <c r="F27" s="55">
        <v>1000</v>
      </c>
      <c r="G27" s="56">
        <v>0</v>
      </c>
      <c r="H27" s="57"/>
      <c r="I27"/>
      <c r="J27"/>
      <c r="K27"/>
      <c r="L27"/>
    </row>
    <row r="28" spans="1:18" s="72" customFormat="1" ht="18" customHeight="1" thickBot="1">
      <c r="A28" s="68" t="s">
        <v>88</v>
      </c>
      <c r="B28" s="69"/>
      <c r="C28" s="70" t="s">
        <v>64</v>
      </c>
      <c r="D28" s="83"/>
      <c r="E28" s="83"/>
      <c r="F28" s="70" t="s">
        <v>64</v>
      </c>
      <c r="G28" s="71" t="s">
        <v>89</v>
      </c>
      <c r="H28" s="57">
        <f>(F28-G28)/F28</f>
        <v>-0.25</v>
      </c>
      <c r="I28"/>
      <c r="J28"/>
      <c r="K28"/>
      <c r="L28"/>
      <c r="P28" s="73"/>
    </row>
    <row r="29" spans="1:18" s="72" customFormat="1" ht="18" customHeight="1">
      <c r="B29" s="72" t="s">
        <v>90</v>
      </c>
      <c r="C29" s="55">
        <v>2000</v>
      </c>
      <c r="D29" s="55">
        <v>11</v>
      </c>
      <c r="E29" s="55">
        <v>11</v>
      </c>
      <c r="F29" s="55">
        <v>1000</v>
      </c>
      <c r="G29" s="56">
        <v>2000</v>
      </c>
      <c r="H29" s="57"/>
      <c r="I29"/>
      <c r="J29"/>
      <c r="K29"/>
      <c r="L29"/>
    </row>
    <row r="30" spans="1:18" s="72" customFormat="1" ht="18" customHeight="1">
      <c r="B30" s="72" t="s">
        <v>91</v>
      </c>
      <c r="C30" s="55">
        <v>1000</v>
      </c>
      <c r="D30" s="55">
        <v>0</v>
      </c>
      <c r="E30" s="55">
        <v>1000</v>
      </c>
      <c r="F30" s="55">
        <v>1000</v>
      </c>
      <c r="G30" s="56">
        <v>1000</v>
      </c>
      <c r="H30" s="57"/>
      <c r="I30"/>
      <c r="J30"/>
      <c r="K30"/>
      <c r="L30"/>
      <c r="N30"/>
    </row>
    <row r="31" spans="1:18" s="72" customFormat="1" ht="18" customHeight="1">
      <c r="A31"/>
      <c r="B31" s="72" t="s">
        <v>92</v>
      </c>
      <c r="C31" s="55">
        <v>0</v>
      </c>
      <c r="D31" s="55">
        <v>0</v>
      </c>
      <c r="E31" s="55">
        <v>0</v>
      </c>
      <c r="F31" s="55">
        <v>1500</v>
      </c>
      <c r="G31" s="56">
        <v>1500</v>
      </c>
      <c r="H31" s="57"/>
      <c r="I31"/>
      <c r="J31"/>
      <c r="K31"/>
      <c r="L31"/>
    </row>
    <row r="32" spans="1:18" s="72" customFormat="1" ht="18" customHeight="1">
      <c r="B32" s="72" t="s">
        <v>93</v>
      </c>
      <c r="C32" s="55">
        <v>1000</v>
      </c>
      <c r="D32" s="55">
        <v>0</v>
      </c>
      <c r="E32" s="55">
        <v>0</v>
      </c>
      <c r="F32" s="55">
        <v>500</v>
      </c>
      <c r="G32" s="56">
        <v>500</v>
      </c>
      <c r="H32" s="57"/>
      <c r="I32"/>
      <c r="J32"/>
      <c r="K32"/>
      <c r="L32"/>
      <c r="N32" s="89"/>
    </row>
    <row r="33" spans="1:12" s="72" customFormat="1" ht="18" customHeight="1" thickBot="1">
      <c r="A33" s="68" t="s">
        <v>94</v>
      </c>
      <c r="B33" s="90"/>
      <c r="C33" s="70"/>
      <c r="D33" s="70"/>
      <c r="E33" s="70"/>
      <c r="F33" s="70" t="s">
        <v>95</v>
      </c>
      <c r="G33" s="71" t="s">
        <v>96</v>
      </c>
      <c r="H33" s="91"/>
      <c r="I33"/>
      <c r="J33"/>
      <c r="K33"/>
      <c r="L33"/>
    </row>
    <row r="34" spans="1:12" s="72" customFormat="1" ht="18" customHeight="1">
      <c r="B34" s="72" t="s">
        <v>97</v>
      </c>
      <c r="C34" s="55">
        <v>0</v>
      </c>
      <c r="D34" s="55">
        <v>0</v>
      </c>
      <c r="E34" s="55">
        <v>6400</v>
      </c>
      <c r="F34" s="55">
        <v>0</v>
      </c>
      <c r="G34" s="56">
        <v>6400</v>
      </c>
      <c r="H34" s="57"/>
      <c r="I34"/>
      <c r="J34"/>
      <c r="K34"/>
      <c r="L34"/>
    </row>
    <row r="35" spans="1:12" s="72" customFormat="1" ht="18" customHeight="1">
      <c r="A35" s="94" t="s">
        <v>99</v>
      </c>
      <c r="B35" s="94"/>
      <c r="C35" s="95">
        <f>SUM(C11:C34)</f>
        <v>22110</v>
      </c>
      <c r="D35" s="95">
        <f>SUM(D11:D34)</f>
        <v>6828.42</v>
      </c>
      <c r="E35" s="95">
        <f>SUM(E11:E34)</f>
        <v>22428.420000000002</v>
      </c>
      <c r="F35" s="95">
        <f>SUM(F11:F34)</f>
        <v>25610</v>
      </c>
      <c r="G35" s="96">
        <f>SUM(G11:G34)</f>
        <v>31710</v>
      </c>
      <c r="H35" s="57">
        <f>(F35-G35)/F35</f>
        <v>-0.23818820773135493</v>
      </c>
      <c r="I35"/>
      <c r="J35"/>
      <c r="K35"/>
      <c r="L35"/>
    </row>
    <row r="36" spans="1:12" s="72" customFormat="1" ht="18.75" customHeight="1">
      <c r="A36" s="97"/>
      <c r="B36" s="97"/>
      <c r="C36" s="98"/>
      <c r="D36" s="98"/>
      <c r="E36" s="98"/>
      <c r="F36" s="98"/>
      <c r="G36" s="99"/>
      <c r="H36" s="57"/>
      <c r="I36"/>
      <c r="J36"/>
      <c r="K36"/>
      <c r="L36"/>
    </row>
    <row r="37" spans="1:12" s="72" customFormat="1" ht="18" customHeight="1" thickBot="1">
      <c r="A37" s="465" t="s">
        <v>308</v>
      </c>
      <c r="B37" s="466"/>
      <c r="C37" s="467"/>
      <c r="D37" s="467"/>
      <c r="E37" s="467"/>
      <c r="F37" s="468" t="s">
        <v>100</v>
      </c>
      <c r="G37" s="469" t="s">
        <v>95</v>
      </c>
      <c r="H37" s="57"/>
      <c r="I37"/>
      <c r="J37"/>
      <c r="K37"/>
      <c r="L37"/>
    </row>
    <row r="38" spans="1:12" s="72" customFormat="1" ht="18" customHeight="1">
      <c r="A38" s="100" t="s">
        <v>86</v>
      </c>
      <c r="B38" s="471" t="s">
        <v>311</v>
      </c>
      <c r="C38" s="55"/>
      <c r="D38" s="55">
        <v>0</v>
      </c>
      <c r="E38" s="55">
        <v>0</v>
      </c>
      <c r="F38" s="55">
        <v>10000</v>
      </c>
      <c r="G38" s="56">
        <v>0</v>
      </c>
      <c r="H38" s="57"/>
      <c r="I38"/>
      <c r="J38"/>
      <c r="K38"/>
      <c r="L38"/>
    </row>
    <row r="39" spans="1:12" s="72" customFormat="1" ht="18" customHeight="1">
      <c r="A39" s="94" t="s">
        <v>103</v>
      </c>
      <c r="B39" s="94"/>
      <c r="C39" s="101">
        <f>C35+C38</f>
        <v>22110</v>
      </c>
      <c r="D39" s="101">
        <f>D35+D38</f>
        <v>6828.42</v>
      </c>
      <c r="E39" s="95">
        <f>E35+E38</f>
        <v>22428.420000000002</v>
      </c>
      <c r="F39" s="95">
        <f>F35+F38</f>
        <v>35610</v>
      </c>
      <c r="G39" s="96">
        <f>SUM(G35:G38)</f>
        <v>31710</v>
      </c>
      <c r="H39" s="57">
        <f>(F39-G39)/F39</f>
        <v>0.10951979780960404</v>
      </c>
      <c r="I39"/>
      <c r="J39"/>
      <c r="K39"/>
      <c r="L39"/>
    </row>
    <row r="40" spans="1:12" ht="24" customHeight="1" thickBot="1">
      <c r="A40" s="92" t="s">
        <v>310</v>
      </c>
      <c r="B40" s="103"/>
      <c r="C40" s="93">
        <f>C9-C35</f>
        <v>4210</v>
      </c>
      <c r="D40" s="93"/>
      <c r="E40" s="93">
        <f>E9-E35</f>
        <v>9851.5799999999981</v>
      </c>
      <c r="F40" s="93">
        <f>F9-F39</f>
        <v>-0.41999999999825377</v>
      </c>
      <c r="G40" s="104">
        <f ca="1">G9-G39</f>
        <v>0</v>
      </c>
      <c r="H40" s="105"/>
    </row>
    <row r="41" spans="1:12" s="72" customFormat="1" ht="18" customHeight="1">
      <c r="A41"/>
      <c r="C41" s="102"/>
      <c r="D41" s="55"/>
      <c r="E41" s="55"/>
      <c r="F41" s="55"/>
      <c r="G41" s="102"/>
      <c r="I41"/>
      <c r="J41"/>
      <c r="K41"/>
      <c r="L41"/>
    </row>
    <row r="42" spans="1:12" s="72" customFormat="1" ht="18" customHeight="1">
      <c r="A42"/>
      <c r="C42" s="55"/>
      <c r="D42" s="55"/>
      <c r="E42" s="55"/>
      <c r="F42" s="55"/>
      <c r="G42" s="102"/>
    </row>
    <row r="43" spans="1:12" ht="17.25" customHeight="1" thickBot="1">
      <c r="C43" s="106"/>
      <c r="D43" s="106"/>
      <c r="E43" s="106"/>
      <c r="F43" s="107"/>
      <c r="G43" s="41"/>
      <c r="J43" s="72"/>
    </row>
    <row r="44" spans="1:12" ht="43.5" customHeight="1" thickBot="1">
      <c r="A44" s="499" t="s">
        <v>98</v>
      </c>
      <c r="B44" s="500"/>
      <c r="C44" s="108" t="s">
        <v>105</v>
      </c>
      <c r="D44" s="108" t="s">
        <v>106</v>
      </c>
      <c r="E44" s="108" t="s">
        <v>107</v>
      </c>
      <c r="F44" s="108" t="s">
        <v>108</v>
      </c>
      <c r="G44" s="109" t="s">
        <v>109</v>
      </c>
      <c r="J44" s="72"/>
    </row>
    <row r="45" spans="1:12" ht="17.25" customHeight="1">
      <c r="A45" s="110"/>
      <c r="B45" s="80" t="s">
        <v>110</v>
      </c>
      <c r="C45" s="111">
        <v>8000</v>
      </c>
      <c r="D45" s="111">
        <v>4000</v>
      </c>
      <c r="E45" s="111">
        <v>300</v>
      </c>
      <c r="F45" s="111">
        <v>0</v>
      </c>
      <c r="G45" s="112">
        <f>C45+(D45+E45)-F45</f>
        <v>12300</v>
      </c>
      <c r="J45" s="72"/>
    </row>
    <row r="46" spans="1:12" ht="17.25" customHeight="1">
      <c r="A46" s="110"/>
      <c r="B46" s="80" t="s">
        <v>111</v>
      </c>
      <c r="C46" s="111">
        <v>2000</v>
      </c>
      <c r="D46" s="111">
        <v>1000</v>
      </c>
      <c r="E46" s="111">
        <v>50</v>
      </c>
      <c r="F46" s="111">
        <v>2595.7399999999998</v>
      </c>
      <c r="G46" s="112">
        <f>C46+(D46+E46)-F46</f>
        <v>454.26000000000022</v>
      </c>
      <c r="J46" s="72"/>
    </row>
    <row r="47" spans="1:12" ht="17.25" customHeight="1">
      <c r="A47" s="110"/>
      <c r="B47" s="80" t="s">
        <v>112</v>
      </c>
      <c r="C47" s="111">
        <v>0</v>
      </c>
      <c r="D47" s="111">
        <v>0</v>
      </c>
      <c r="E47" s="111">
        <v>0</v>
      </c>
      <c r="F47" s="111">
        <v>0</v>
      </c>
      <c r="G47" s="112">
        <f>C47+(D47+E47)-F47</f>
        <v>0</v>
      </c>
      <c r="J47" s="72"/>
    </row>
    <row r="48" spans="1:12" ht="18.75" customHeight="1" thickBot="1">
      <c r="A48" s="113" t="s">
        <v>113</v>
      </c>
      <c r="B48" s="114"/>
      <c r="C48" s="115">
        <f>SUM(C44:C47)</f>
        <v>10000</v>
      </c>
      <c r="D48" s="116">
        <f>SUM(D44:D47)</f>
        <v>5000</v>
      </c>
      <c r="E48" s="116">
        <f>SUM(E44:E47)</f>
        <v>350</v>
      </c>
      <c r="F48" s="115">
        <f>SUM(F44:F47)</f>
        <v>2595.7399999999998</v>
      </c>
      <c r="G48" s="117">
        <f>SUM(G44:G47)</f>
        <v>12754.26</v>
      </c>
      <c r="J48" s="72"/>
    </row>
  </sheetData>
  <mergeCells count="1">
    <mergeCell ref="A44:B44"/>
  </mergeCells>
  <printOptions horizontalCentered="1"/>
  <pageMargins left="0.5" right="0.5" top="0.41" bottom="0.41" header="0.35" footer="0.25"/>
  <pageSetup scale="78" orientation="portrait" r:id="rId1"/>
  <headerFooter alignWithMargins="0">
    <oddFooter>&amp;L&amp;8&amp;F/&amp;A&amp;R&amp;8&amp;D</oddFooter>
  </headerFooter>
  <drawing r:id="rId2"/>
</worksheet>
</file>

<file path=xl/worksheets/sheet2.xml><?xml version="1.0" encoding="utf-8"?>
<worksheet xmlns="http://schemas.openxmlformats.org/spreadsheetml/2006/main" xmlns:r="http://schemas.openxmlformats.org/officeDocument/2006/relationships">
  <sheetPr>
    <tabColor indexed="14"/>
  </sheetPr>
  <dimension ref="A1:R28"/>
  <sheetViews>
    <sheetView zoomScale="70" zoomScaleNormal="50" workbookViewId="0">
      <selection activeCell="AH50" sqref="AH50"/>
    </sheetView>
  </sheetViews>
  <sheetFormatPr defaultRowHeight="12.75"/>
  <cols>
    <col min="1" max="1" width="2.5703125" customWidth="1"/>
    <col min="2" max="2" width="30.28515625" customWidth="1"/>
    <col min="3" max="5" width="12.85546875" customWidth="1"/>
    <col min="6" max="6" width="12.85546875" style="78" customWidth="1"/>
    <col min="7" max="7" width="12.140625" customWidth="1"/>
    <col min="8" max="8" width="13.7109375" customWidth="1"/>
    <col min="15" max="19" width="9.85546875" customWidth="1"/>
    <col min="257" max="257" width="2.5703125" customWidth="1"/>
    <col min="258" max="258" width="30.28515625" customWidth="1"/>
    <col min="259" max="262" width="12.85546875" customWidth="1"/>
    <col min="263" max="263" width="12.140625" customWidth="1"/>
    <col min="264" max="264" width="13.7109375" customWidth="1"/>
    <col min="271" max="275" width="9.85546875" customWidth="1"/>
    <col min="513" max="513" width="2.5703125" customWidth="1"/>
    <col min="514" max="514" width="30.28515625" customWidth="1"/>
    <col min="515" max="518" width="12.85546875" customWidth="1"/>
    <col min="519" max="519" width="12.140625" customWidth="1"/>
    <col min="520" max="520" width="13.7109375" customWidth="1"/>
    <col min="527" max="531" width="9.85546875" customWidth="1"/>
    <col min="769" max="769" width="2.5703125" customWidth="1"/>
    <col min="770" max="770" width="30.28515625" customWidth="1"/>
    <col min="771" max="774" width="12.85546875" customWidth="1"/>
    <col min="775" max="775" width="12.140625" customWidth="1"/>
    <col min="776" max="776" width="13.7109375" customWidth="1"/>
    <col min="783" max="787" width="9.85546875" customWidth="1"/>
    <col min="1025" max="1025" width="2.5703125" customWidth="1"/>
    <col min="1026" max="1026" width="30.28515625" customWidth="1"/>
    <col min="1027" max="1030" width="12.85546875" customWidth="1"/>
    <col min="1031" max="1031" width="12.140625" customWidth="1"/>
    <col min="1032" max="1032" width="13.7109375" customWidth="1"/>
    <col min="1039" max="1043" width="9.85546875" customWidth="1"/>
    <col min="1281" max="1281" width="2.5703125" customWidth="1"/>
    <col min="1282" max="1282" width="30.28515625" customWidth="1"/>
    <col min="1283" max="1286" width="12.85546875" customWidth="1"/>
    <col min="1287" max="1287" width="12.140625" customWidth="1"/>
    <col min="1288" max="1288" width="13.7109375" customWidth="1"/>
    <col min="1295" max="1299" width="9.85546875" customWidth="1"/>
    <col min="1537" max="1537" width="2.5703125" customWidth="1"/>
    <col min="1538" max="1538" width="30.28515625" customWidth="1"/>
    <col min="1539" max="1542" width="12.85546875" customWidth="1"/>
    <col min="1543" max="1543" width="12.140625" customWidth="1"/>
    <col min="1544" max="1544" width="13.7109375" customWidth="1"/>
    <col min="1551" max="1555" width="9.85546875" customWidth="1"/>
    <col min="1793" max="1793" width="2.5703125" customWidth="1"/>
    <col min="1794" max="1794" width="30.28515625" customWidth="1"/>
    <col min="1795" max="1798" width="12.85546875" customWidth="1"/>
    <col min="1799" max="1799" width="12.140625" customWidth="1"/>
    <col min="1800" max="1800" width="13.7109375" customWidth="1"/>
    <col min="1807" max="1811" width="9.85546875" customWidth="1"/>
    <col min="2049" max="2049" width="2.5703125" customWidth="1"/>
    <col min="2050" max="2050" width="30.28515625" customWidth="1"/>
    <col min="2051" max="2054" width="12.85546875" customWidth="1"/>
    <col min="2055" max="2055" width="12.140625" customWidth="1"/>
    <col min="2056" max="2056" width="13.7109375" customWidth="1"/>
    <col min="2063" max="2067" width="9.85546875" customWidth="1"/>
    <col min="2305" max="2305" width="2.5703125" customWidth="1"/>
    <col min="2306" max="2306" width="30.28515625" customWidth="1"/>
    <col min="2307" max="2310" width="12.85546875" customWidth="1"/>
    <col min="2311" max="2311" width="12.140625" customWidth="1"/>
    <col min="2312" max="2312" width="13.7109375" customWidth="1"/>
    <col min="2319" max="2323" width="9.85546875" customWidth="1"/>
    <col min="2561" max="2561" width="2.5703125" customWidth="1"/>
    <col min="2562" max="2562" width="30.28515625" customWidth="1"/>
    <col min="2563" max="2566" width="12.85546875" customWidth="1"/>
    <col min="2567" max="2567" width="12.140625" customWidth="1"/>
    <col min="2568" max="2568" width="13.7109375" customWidth="1"/>
    <col min="2575" max="2579" width="9.85546875" customWidth="1"/>
    <col min="2817" max="2817" width="2.5703125" customWidth="1"/>
    <col min="2818" max="2818" width="30.28515625" customWidth="1"/>
    <col min="2819" max="2822" width="12.85546875" customWidth="1"/>
    <col min="2823" max="2823" width="12.140625" customWidth="1"/>
    <col min="2824" max="2824" width="13.7109375" customWidth="1"/>
    <col min="2831" max="2835" width="9.85546875" customWidth="1"/>
    <col min="3073" max="3073" width="2.5703125" customWidth="1"/>
    <col min="3074" max="3074" width="30.28515625" customWidth="1"/>
    <col min="3075" max="3078" width="12.85546875" customWidth="1"/>
    <col min="3079" max="3079" width="12.140625" customWidth="1"/>
    <col min="3080" max="3080" width="13.7109375" customWidth="1"/>
    <col min="3087" max="3091" width="9.85546875" customWidth="1"/>
    <col min="3329" max="3329" width="2.5703125" customWidth="1"/>
    <col min="3330" max="3330" width="30.28515625" customWidth="1"/>
    <col min="3331" max="3334" width="12.85546875" customWidth="1"/>
    <col min="3335" max="3335" width="12.140625" customWidth="1"/>
    <col min="3336" max="3336" width="13.7109375" customWidth="1"/>
    <col min="3343" max="3347" width="9.85546875" customWidth="1"/>
    <col min="3585" max="3585" width="2.5703125" customWidth="1"/>
    <col min="3586" max="3586" width="30.28515625" customWidth="1"/>
    <col min="3587" max="3590" width="12.85546875" customWidth="1"/>
    <col min="3591" max="3591" width="12.140625" customWidth="1"/>
    <col min="3592" max="3592" width="13.7109375" customWidth="1"/>
    <col min="3599" max="3603" width="9.85546875" customWidth="1"/>
    <col min="3841" max="3841" width="2.5703125" customWidth="1"/>
    <col min="3842" max="3842" width="30.28515625" customWidth="1"/>
    <col min="3843" max="3846" width="12.85546875" customWidth="1"/>
    <col min="3847" max="3847" width="12.140625" customWidth="1"/>
    <col min="3848" max="3848" width="13.7109375" customWidth="1"/>
    <col min="3855" max="3859" width="9.85546875" customWidth="1"/>
    <col min="4097" max="4097" width="2.5703125" customWidth="1"/>
    <col min="4098" max="4098" width="30.28515625" customWidth="1"/>
    <col min="4099" max="4102" width="12.85546875" customWidth="1"/>
    <col min="4103" max="4103" width="12.140625" customWidth="1"/>
    <col min="4104" max="4104" width="13.7109375" customWidth="1"/>
    <col min="4111" max="4115" width="9.85546875" customWidth="1"/>
    <col min="4353" max="4353" width="2.5703125" customWidth="1"/>
    <col min="4354" max="4354" width="30.28515625" customWidth="1"/>
    <col min="4355" max="4358" width="12.85546875" customWidth="1"/>
    <col min="4359" max="4359" width="12.140625" customWidth="1"/>
    <col min="4360" max="4360" width="13.7109375" customWidth="1"/>
    <col min="4367" max="4371" width="9.85546875" customWidth="1"/>
    <col min="4609" max="4609" width="2.5703125" customWidth="1"/>
    <col min="4610" max="4610" width="30.28515625" customWidth="1"/>
    <col min="4611" max="4614" width="12.85546875" customWidth="1"/>
    <col min="4615" max="4615" width="12.140625" customWidth="1"/>
    <col min="4616" max="4616" width="13.7109375" customWidth="1"/>
    <col min="4623" max="4627" width="9.85546875" customWidth="1"/>
    <col min="4865" max="4865" width="2.5703125" customWidth="1"/>
    <col min="4866" max="4866" width="30.28515625" customWidth="1"/>
    <col min="4867" max="4870" width="12.85546875" customWidth="1"/>
    <col min="4871" max="4871" width="12.140625" customWidth="1"/>
    <col min="4872" max="4872" width="13.7109375" customWidth="1"/>
    <col min="4879" max="4883" width="9.85546875" customWidth="1"/>
    <col min="5121" max="5121" width="2.5703125" customWidth="1"/>
    <col min="5122" max="5122" width="30.28515625" customWidth="1"/>
    <col min="5123" max="5126" width="12.85546875" customWidth="1"/>
    <col min="5127" max="5127" width="12.140625" customWidth="1"/>
    <col min="5128" max="5128" width="13.7109375" customWidth="1"/>
    <col min="5135" max="5139" width="9.85546875" customWidth="1"/>
    <col min="5377" max="5377" width="2.5703125" customWidth="1"/>
    <col min="5378" max="5378" width="30.28515625" customWidth="1"/>
    <col min="5379" max="5382" width="12.85546875" customWidth="1"/>
    <col min="5383" max="5383" width="12.140625" customWidth="1"/>
    <col min="5384" max="5384" width="13.7109375" customWidth="1"/>
    <col min="5391" max="5395" width="9.85546875" customWidth="1"/>
    <col min="5633" max="5633" width="2.5703125" customWidth="1"/>
    <col min="5634" max="5634" width="30.28515625" customWidth="1"/>
    <col min="5635" max="5638" width="12.85546875" customWidth="1"/>
    <col min="5639" max="5639" width="12.140625" customWidth="1"/>
    <col min="5640" max="5640" width="13.7109375" customWidth="1"/>
    <col min="5647" max="5651" width="9.85546875" customWidth="1"/>
    <col min="5889" max="5889" width="2.5703125" customWidth="1"/>
    <col min="5890" max="5890" width="30.28515625" customWidth="1"/>
    <col min="5891" max="5894" width="12.85546875" customWidth="1"/>
    <col min="5895" max="5895" width="12.140625" customWidth="1"/>
    <col min="5896" max="5896" width="13.7109375" customWidth="1"/>
    <col min="5903" max="5907" width="9.85546875" customWidth="1"/>
    <col min="6145" max="6145" width="2.5703125" customWidth="1"/>
    <col min="6146" max="6146" width="30.28515625" customWidth="1"/>
    <col min="6147" max="6150" width="12.85546875" customWidth="1"/>
    <col min="6151" max="6151" width="12.140625" customWidth="1"/>
    <col min="6152" max="6152" width="13.7109375" customWidth="1"/>
    <col min="6159" max="6163" width="9.85546875" customWidth="1"/>
    <col min="6401" max="6401" width="2.5703125" customWidth="1"/>
    <col min="6402" max="6402" width="30.28515625" customWidth="1"/>
    <col min="6403" max="6406" width="12.85546875" customWidth="1"/>
    <col min="6407" max="6407" width="12.140625" customWidth="1"/>
    <col min="6408" max="6408" width="13.7109375" customWidth="1"/>
    <col min="6415" max="6419" width="9.85546875" customWidth="1"/>
    <col min="6657" max="6657" width="2.5703125" customWidth="1"/>
    <col min="6658" max="6658" width="30.28515625" customWidth="1"/>
    <col min="6659" max="6662" width="12.85546875" customWidth="1"/>
    <col min="6663" max="6663" width="12.140625" customWidth="1"/>
    <col min="6664" max="6664" width="13.7109375" customWidth="1"/>
    <col min="6671" max="6675" width="9.85546875" customWidth="1"/>
    <col min="6913" max="6913" width="2.5703125" customWidth="1"/>
    <col min="6914" max="6914" width="30.28515625" customWidth="1"/>
    <col min="6915" max="6918" width="12.85546875" customWidth="1"/>
    <col min="6919" max="6919" width="12.140625" customWidth="1"/>
    <col min="6920" max="6920" width="13.7109375" customWidth="1"/>
    <col min="6927" max="6931" width="9.85546875" customWidth="1"/>
    <col min="7169" max="7169" width="2.5703125" customWidth="1"/>
    <col min="7170" max="7170" width="30.28515625" customWidth="1"/>
    <col min="7171" max="7174" width="12.85546875" customWidth="1"/>
    <col min="7175" max="7175" width="12.140625" customWidth="1"/>
    <col min="7176" max="7176" width="13.7109375" customWidth="1"/>
    <col min="7183" max="7187" width="9.85546875" customWidth="1"/>
    <col min="7425" max="7425" width="2.5703125" customWidth="1"/>
    <col min="7426" max="7426" width="30.28515625" customWidth="1"/>
    <col min="7427" max="7430" width="12.85546875" customWidth="1"/>
    <col min="7431" max="7431" width="12.140625" customWidth="1"/>
    <col min="7432" max="7432" width="13.7109375" customWidth="1"/>
    <col min="7439" max="7443" width="9.85546875" customWidth="1"/>
    <col min="7681" max="7681" width="2.5703125" customWidth="1"/>
    <col min="7682" max="7682" width="30.28515625" customWidth="1"/>
    <col min="7683" max="7686" width="12.85546875" customWidth="1"/>
    <col min="7687" max="7687" width="12.140625" customWidth="1"/>
    <col min="7688" max="7688" width="13.7109375" customWidth="1"/>
    <col min="7695" max="7699" width="9.85546875" customWidth="1"/>
    <col min="7937" max="7937" width="2.5703125" customWidth="1"/>
    <col min="7938" max="7938" width="30.28515625" customWidth="1"/>
    <col min="7939" max="7942" width="12.85546875" customWidth="1"/>
    <col min="7943" max="7943" width="12.140625" customWidth="1"/>
    <col min="7944" max="7944" width="13.7109375" customWidth="1"/>
    <col min="7951" max="7955" width="9.85546875" customWidth="1"/>
    <col min="8193" max="8193" width="2.5703125" customWidth="1"/>
    <col min="8194" max="8194" width="30.28515625" customWidth="1"/>
    <col min="8195" max="8198" width="12.85546875" customWidth="1"/>
    <col min="8199" max="8199" width="12.140625" customWidth="1"/>
    <col min="8200" max="8200" width="13.7109375" customWidth="1"/>
    <col min="8207" max="8211" width="9.85546875" customWidth="1"/>
    <col min="8449" max="8449" width="2.5703125" customWidth="1"/>
    <col min="8450" max="8450" width="30.28515625" customWidth="1"/>
    <col min="8451" max="8454" width="12.85546875" customWidth="1"/>
    <col min="8455" max="8455" width="12.140625" customWidth="1"/>
    <col min="8456" max="8456" width="13.7109375" customWidth="1"/>
    <col min="8463" max="8467" width="9.85546875" customWidth="1"/>
    <col min="8705" max="8705" width="2.5703125" customWidth="1"/>
    <col min="8706" max="8706" width="30.28515625" customWidth="1"/>
    <col min="8707" max="8710" width="12.85546875" customWidth="1"/>
    <col min="8711" max="8711" width="12.140625" customWidth="1"/>
    <col min="8712" max="8712" width="13.7109375" customWidth="1"/>
    <col min="8719" max="8723" width="9.85546875" customWidth="1"/>
    <col min="8961" max="8961" width="2.5703125" customWidth="1"/>
    <col min="8962" max="8962" width="30.28515625" customWidth="1"/>
    <col min="8963" max="8966" width="12.85546875" customWidth="1"/>
    <col min="8967" max="8967" width="12.140625" customWidth="1"/>
    <col min="8968" max="8968" width="13.7109375" customWidth="1"/>
    <col min="8975" max="8979" width="9.85546875" customWidth="1"/>
    <col min="9217" max="9217" width="2.5703125" customWidth="1"/>
    <col min="9218" max="9218" width="30.28515625" customWidth="1"/>
    <col min="9219" max="9222" width="12.85546875" customWidth="1"/>
    <col min="9223" max="9223" width="12.140625" customWidth="1"/>
    <col min="9224" max="9224" width="13.7109375" customWidth="1"/>
    <col min="9231" max="9235" width="9.85546875" customWidth="1"/>
    <col min="9473" max="9473" width="2.5703125" customWidth="1"/>
    <col min="9474" max="9474" width="30.28515625" customWidth="1"/>
    <col min="9475" max="9478" width="12.85546875" customWidth="1"/>
    <col min="9479" max="9479" width="12.140625" customWidth="1"/>
    <col min="9480" max="9480" width="13.7109375" customWidth="1"/>
    <col min="9487" max="9491" width="9.85546875" customWidth="1"/>
    <col min="9729" max="9729" width="2.5703125" customWidth="1"/>
    <col min="9730" max="9730" width="30.28515625" customWidth="1"/>
    <col min="9731" max="9734" width="12.85546875" customWidth="1"/>
    <col min="9735" max="9735" width="12.140625" customWidth="1"/>
    <col min="9736" max="9736" width="13.7109375" customWidth="1"/>
    <col min="9743" max="9747" width="9.85546875" customWidth="1"/>
    <col min="9985" max="9985" width="2.5703125" customWidth="1"/>
    <col min="9986" max="9986" width="30.28515625" customWidth="1"/>
    <col min="9987" max="9990" width="12.85546875" customWidth="1"/>
    <col min="9991" max="9991" width="12.140625" customWidth="1"/>
    <col min="9992" max="9992" width="13.7109375" customWidth="1"/>
    <col min="9999" max="10003" width="9.85546875" customWidth="1"/>
    <col min="10241" max="10241" width="2.5703125" customWidth="1"/>
    <col min="10242" max="10242" width="30.28515625" customWidth="1"/>
    <col min="10243" max="10246" width="12.85546875" customWidth="1"/>
    <col min="10247" max="10247" width="12.140625" customWidth="1"/>
    <col min="10248" max="10248" width="13.7109375" customWidth="1"/>
    <col min="10255" max="10259" width="9.85546875" customWidth="1"/>
    <col min="10497" max="10497" width="2.5703125" customWidth="1"/>
    <col min="10498" max="10498" width="30.28515625" customWidth="1"/>
    <col min="10499" max="10502" width="12.85546875" customWidth="1"/>
    <col min="10503" max="10503" width="12.140625" customWidth="1"/>
    <col min="10504" max="10504" width="13.7109375" customWidth="1"/>
    <col min="10511" max="10515" width="9.85546875" customWidth="1"/>
    <col min="10753" max="10753" width="2.5703125" customWidth="1"/>
    <col min="10754" max="10754" width="30.28515625" customWidth="1"/>
    <col min="10755" max="10758" width="12.85546875" customWidth="1"/>
    <col min="10759" max="10759" width="12.140625" customWidth="1"/>
    <col min="10760" max="10760" width="13.7109375" customWidth="1"/>
    <col min="10767" max="10771" width="9.85546875" customWidth="1"/>
    <col min="11009" max="11009" width="2.5703125" customWidth="1"/>
    <col min="11010" max="11010" width="30.28515625" customWidth="1"/>
    <col min="11011" max="11014" width="12.85546875" customWidth="1"/>
    <col min="11015" max="11015" width="12.140625" customWidth="1"/>
    <col min="11016" max="11016" width="13.7109375" customWidth="1"/>
    <col min="11023" max="11027" width="9.85546875" customWidth="1"/>
    <col min="11265" max="11265" width="2.5703125" customWidth="1"/>
    <col min="11266" max="11266" width="30.28515625" customWidth="1"/>
    <col min="11267" max="11270" width="12.85546875" customWidth="1"/>
    <col min="11271" max="11271" width="12.140625" customWidth="1"/>
    <col min="11272" max="11272" width="13.7109375" customWidth="1"/>
    <col min="11279" max="11283" width="9.85546875" customWidth="1"/>
    <col min="11521" max="11521" width="2.5703125" customWidth="1"/>
    <col min="11522" max="11522" width="30.28515625" customWidth="1"/>
    <col min="11523" max="11526" width="12.85546875" customWidth="1"/>
    <col min="11527" max="11527" width="12.140625" customWidth="1"/>
    <col min="11528" max="11528" width="13.7109375" customWidth="1"/>
    <col min="11535" max="11539" width="9.85546875" customWidth="1"/>
    <col min="11777" max="11777" width="2.5703125" customWidth="1"/>
    <col min="11778" max="11778" width="30.28515625" customWidth="1"/>
    <col min="11779" max="11782" width="12.85546875" customWidth="1"/>
    <col min="11783" max="11783" width="12.140625" customWidth="1"/>
    <col min="11784" max="11784" width="13.7109375" customWidth="1"/>
    <col min="11791" max="11795" width="9.85546875" customWidth="1"/>
    <col min="12033" max="12033" width="2.5703125" customWidth="1"/>
    <col min="12034" max="12034" width="30.28515625" customWidth="1"/>
    <col min="12035" max="12038" width="12.85546875" customWidth="1"/>
    <col min="12039" max="12039" width="12.140625" customWidth="1"/>
    <col min="12040" max="12040" width="13.7109375" customWidth="1"/>
    <col min="12047" max="12051" width="9.85546875" customWidth="1"/>
    <col min="12289" max="12289" width="2.5703125" customWidth="1"/>
    <col min="12290" max="12290" width="30.28515625" customWidth="1"/>
    <col min="12291" max="12294" width="12.85546875" customWidth="1"/>
    <col min="12295" max="12295" width="12.140625" customWidth="1"/>
    <col min="12296" max="12296" width="13.7109375" customWidth="1"/>
    <col min="12303" max="12307" width="9.85546875" customWidth="1"/>
    <col min="12545" max="12545" width="2.5703125" customWidth="1"/>
    <col min="12546" max="12546" width="30.28515625" customWidth="1"/>
    <col min="12547" max="12550" width="12.85546875" customWidth="1"/>
    <col min="12551" max="12551" width="12.140625" customWidth="1"/>
    <col min="12552" max="12552" width="13.7109375" customWidth="1"/>
    <col min="12559" max="12563" width="9.85546875" customWidth="1"/>
    <col min="12801" max="12801" width="2.5703125" customWidth="1"/>
    <col min="12802" max="12802" width="30.28515625" customWidth="1"/>
    <col min="12803" max="12806" width="12.85546875" customWidth="1"/>
    <col min="12807" max="12807" width="12.140625" customWidth="1"/>
    <col min="12808" max="12808" width="13.7109375" customWidth="1"/>
    <col min="12815" max="12819" width="9.85546875" customWidth="1"/>
    <col min="13057" max="13057" width="2.5703125" customWidth="1"/>
    <col min="13058" max="13058" width="30.28515625" customWidth="1"/>
    <col min="13059" max="13062" width="12.85546875" customWidth="1"/>
    <col min="13063" max="13063" width="12.140625" customWidth="1"/>
    <col min="13064" max="13064" width="13.7109375" customWidth="1"/>
    <col min="13071" max="13075" width="9.85546875" customWidth="1"/>
    <col min="13313" max="13313" width="2.5703125" customWidth="1"/>
    <col min="13314" max="13314" width="30.28515625" customWidth="1"/>
    <col min="13315" max="13318" width="12.85546875" customWidth="1"/>
    <col min="13319" max="13319" width="12.140625" customWidth="1"/>
    <col min="13320" max="13320" width="13.7109375" customWidth="1"/>
    <col min="13327" max="13331" width="9.85546875" customWidth="1"/>
    <col min="13569" max="13569" width="2.5703125" customWidth="1"/>
    <col min="13570" max="13570" width="30.28515625" customWidth="1"/>
    <col min="13571" max="13574" width="12.85546875" customWidth="1"/>
    <col min="13575" max="13575" width="12.140625" customWidth="1"/>
    <col min="13576" max="13576" width="13.7109375" customWidth="1"/>
    <col min="13583" max="13587" width="9.85546875" customWidth="1"/>
    <col min="13825" max="13825" width="2.5703125" customWidth="1"/>
    <col min="13826" max="13826" width="30.28515625" customWidth="1"/>
    <col min="13827" max="13830" width="12.85546875" customWidth="1"/>
    <col min="13831" max="13831" width="12.140625" customWidth="1"/>
    <col min="13832" max="13832" width="13.7109375" customWidth="1"/>
    <col min="13839" max="13843" width="9.85546875" customWidth="1"/>
    <col min="14081" max="14081" width="2.5703125" customWidth="1"/>
    <col min="14082" max="14082" width="30.28515625" customWidth="1"/>
    <col min="14083" max="14086" width="12.85546875" customWidth="1"/>
    <col min="14087" max="14087" width="12.140625" customWidth="1"/>
    <col min="14088" max="14088" width="13.7109375" customWidth="1"/>
    <col min="14095" max="14099" width="9.85546875" customWidth="1"/>
    <col min="14337" max="14337" width="2.5703125" customWidth="1"/>
    <col min="14338" max="14338" width="30.28515625" customWidth="1"/>
    <col min="14339" max="14342" width="12.85546875" customWidth="1"/>
    <col min="14343" max="14343" width="12.140625" customWidth="1"/>
    <col min="14344" max="14344" width="13.7109375" customWidth="1"/>
    <col min="14351" max="14355" width="9.85546875" customWidth="1"/>
    <col min="14593" max="14593" width="2.5703125" customWidth="1"/>
    <col min="14594" max="14594" width="30.28515625" customWidth="1"/>
    <col min="14595" max="14598" width="12.85546875" customWidth="1"/>
    <col min="14599" max="14599" width="12.140625" customWidth="1"/>
    <col min="14600" max="14600" width="13.7109375" customWidth="1"/>
    <col min="14607" max="14611" width="9.85546875" customWidth="1"/>
    <col min="14849" max="14849" width="2.5703125" customWidth="1"/>
    <col min="14850" max="14850" width="30.28515625" customWidth="1"/>
    <col min="14851" max="14854" width="12.85546875" customWidth="1"/>
    <col min="14855" max="14855" width="12.140625" customWidth="1"/>
    <col min="14856" max="14856" width="13.7109375" customWidth="1"/>
    <col min="14863" max="14867" width="9.85546875" customWidth="1"/>
    <col min="15105" max="15105" width="2.5703125" customWidth="1"/>
    <col min="15106" max="15106" width="30.28515625" customWidth="1"/>
    <col min="15107" max="15110" width="12.85546875" customWidth="1"/>
    <col min="15111" max="15111" width="12.140625" customWidth="1"/>
    <col min="15112" max="15112" width="13.7109375" customWidth="1"/>
    <col min="15119" max="15123" width="9.85546875" customWidth="1"/>
    <col min="15361" max="15361" width="2.5703125" customWidth="1"/>
    <col min="15362" max="15362" width="30.28515625" customWidth="1"/>
    <col min="15363" max="15366" width="12.85546875" customWidth="1"/>
    <col min="15367" max="15367" width="12.140625" customWidth="1"/>
    <col min="15368" max="15368" width="13.7109375" customWidth="1"/>
    <col min="15375" max="15379" width="9.85546875" customWidth="1"/>
    <col min="15617" max="15617" width="2.5703125" customWidth="1"/>
    <col min="15618" max="15618" width="30.28515625" customWidth="1"/>
    <col min="15619" max="15622" width="12.85546875" customWidth="1"/>
    <col min="15623" max="15623" width="12.140625" customWidth="1"/>
    <col min="15624" max="15624" width="13.7109375" customWidth="1"/>
    <col min="15631" max="15635" width="9.85546875" customWidth="1"/>
    <col min="15873" max="15873" width="2.5703125" customWidth="1"/>
    <col min="15874" max="15874" width="30.28515625" customWidth="1"/>
    <col min="15875" max="15878" width="12.85546875" customWidth="1"/>
    <col min="15879" max="15879" width="12.140625" customWidth="1"/>
    <col min="15880" max="15880" width="13.7109375" customWidth="1"/>
    <col min="15887" max="15891" width="9.85546875" customWidth="1"/>
    <col min="16129" max="16129" width="2.5703125" customWidth="1"/>
    <col min="16130" max="16130" width="30.28515625" customWidth="1"/>
    <col min="16131" max="16134" width="12.85546875" customWidth="1"/>
    <col min="16135" max="16135" width="12.140625" customWidth="1"/>
    <col min="16136" max="16136" width="13.7109375" customWidth="1"/>
    <col min="16143" max="16147" width="9.85546875" customWidth="1"/>
  </cols>
  <sheetData>
    <row r="1" spans="1:18" ht="27.75" customHeight="1">
      <c r="A1" s="118"/>
      <c r="B1" s="119" t="s">
        <v>114</v>
      </c>
      <c r="C1" s="119"/>
      <c r="D1" s="119"/>
      <c r="E1" s="119"/>
      <c r="F1" s="120"/>
      <c r="G1" s="102"/>
      <c r="H1" s="72"/>
    </row>
    <row r="2" spans="1:18" ht="53.25" customHeight="1" thickBot="1">
      <c r="A2" s="121"/>
      <c r="B2" s="122"/>
      <c r="C2" s="123" t="s">
        <v>48</v>
      </c>
      <c r="D2" s="123" t="s">
        <v>49</v>
      </c>
      <c r="E2" s="123" t="s">
        <v>115</v>
      </c>
      <c r="F2" s="124" t="s">
        <v>51</v>
      </c>
      <c r="G2" s="125"/>
      <c r="H2" s="72"/>
    </row>
    <row r="3" spans="1:18" ht="32.25" customHeight="1">
      <c r="A3" s="126" t="s">
        <v>53</v>
      </c>
      <c r="B3" s="127"/>
      <c r="C3" s="128"/>
      <c r="D3" s="128"/>
      <c r="E3" s="128"/>
      <c r="F3" s="129"/>
      <c r="G3" s="125"/>
      <c r="H3" s="72"/>
    </row>
    <row r="4" spans="1:18" ht="17.25" customHeight="1">
      <c r="A4" s="121"/>
      <c r="B4" s="122" t="s">
        <v>54</v>
      </c>
      <c r="C4" s="130">
        <v>26000</v>
      </c>
      <c r="D4" s="130">
        <v>27500</v>
      </c>
      <c r="E4" s="130">
        <v>27500</v>
      </c>
      <c r="F4" s="131">
        <v>25758</v>
      </c>
      <c r="G4" s="125"/>
    </row>
    <row r="5" spans="1:18" ht="17.25" customHeight="1">
      <c r="A5" s="121"/>
      <c r="B5" s="122" t="s">
        <v>59</v>
      </c>
      <c r="C5" s="130">
        <v>320</v>
      </c>
      <c r="D5" s="130">
        <v>300</v>
      </c>
      <c r="E5" s="130">
        <v>570</v>
      </c>
      <c r="F5" s="131">
        <v>0</v>
      </c>
      <c r="G5" s="125"/>
      <c r="H5" s="72"/>
    </row>
    <row r="6" spans="1:18" ht="17.25" customHeight="1">
      <c r="A6" s="121"/>
      <c r="B6" s="122" t="s">
        <v>60</v>
      </c>
      <c r="C6" s="130">
        <v>0</v>
      </c>
      <c r="D6" s="130">
        <f>C22</f>
        <v>4210</v>
      </c>
      <c r="E6" s="130">
        <f>C22</f>
        <v>4210</v>
      </c>
      <c r="F6" s="131">
        <f>E22</f>
        <v>9851.5799999999981</v>
      </c>
      <c r="G6" s="125"/>
      <c r="H6" s="72"/>
    </row>
    <row r="7" spans="1:18" ht="17.25" customHeight="1">
      <c r="A7" s="132" t="s">
        <v>61</v>
      </c>
      <c r="B7" s="61"/>
      <c r="C7" s="133">
        <f>SUM(C4:C6)</f>
        <v>26320</v>
      </c>
      <c r="D7" s="133">
        <f>SUM(D4:D6)</f>
        <v>32010</v>
      </c>
      <c r="E7" s="133">
        <f>SUM(E4:E6)</f>
        <v>32280</v>
      </c>
      <c r="F7" s="134">
        <f>SUM(F4:F6)</f>
        <v>35609.58</v>
      </c>
    </row>
    <row r="8" spans="1:18" ht="36.75" customHeight="1">
      <c r="A8" s="135" t="s">
        <v>62</v>
      </c>
      <c r="B8" s="136"/>
      <c r="C8" s="137"/>
      <c r="D8" s="137"/>
      <c r="E8" s="137"/>
      <c r="F8" s="138"/>
      <c r="G8" s="125"/>
      <c r="H8" s="139"/>
    </row>
    <row r="9" spans="1:18" ht="18.75" customHeight="1" thickBot="1">
      <c r="A9" s="140" t="s">
        <v>116</v>
      </c>
      <c r="B9" s="141"/>
      <c r="C9" s="142"/>
      <c r="D9" s="142"/>
      <c r="E9" s="142"/>
      <c r="F9" s="143"/>
      <c r="G9" s="125"/>
      <c r="H9" s="72"/>
    </row>
    <row r="10" spans="1:18" s="72" customFormat="1" ht="18" customHeight="1">
      <c r="A10" s="144"/>
      <c r="B10" s="145" t="s">
        <v>63</v>
      </c>
      <c r="C10" s="146">
        <v>4000</v>
      </c>
      <c r="D10" s="146">
        <v>556.38</v>
      </c>
      <c r="E10" s="146">
        <v>2856.38</v>
      </c>
      <c r="F10" s="147">
        <v>4000</v>
      </c>
      <c r="G10" s="125"/>
    </row>
    <row r="11" spans="1:18" s="72" customFormat="1" ht="18" customHeight="1">
      <c r="A11" s="144"/>
      <c r="B11" s="145" t="s">
        <v>68</v>
      </c>
      <c r="C11" s="146">
        <v>3610</v>
      </c>
      <c r="D11" s="146">
        <v>2012</v>
      </c>
      <c r="E11" s="146">
        <v>4062</v>
      </c>
      <c r="F11" s="147">
        <v>3910</v>
      </c>
      <c r="G11" s="125"/>
      <c r="O11" s="73"/>
    </row>
    <row r="12" spans="1:18" s="72" customFormat="1" ht="18" customHeight="1">
      <c r="A12" s="144"/>
      <c r="B12" s="145" t="s">
        <v>75</v>
      </c>
      <c r="C12" s="146">
        <v>8000</v>
      </c>
      <c r="D12" s="146">
        <v>4000</v>
      </c>
      <c r="E12" s="146">
        <v>7400</v>
      </c>
      <c r="F12" s="147">
        <v>9000</v>
      </c>
      <c r="G12" s="125"/>
      <c r="N12"/>
      <c r="O12"/>
      <c r="P12" s="78"/>
      <c r="Q12" s="78"/>
      <c r="R12"/>
    </row>
    <row r="13" spans="1:18" s="72" customFormat="1" ht="18" customHeight="1">
      <c r="A13" s="144"/>
      <c r="B13" s="145" t="s">
        <v>79</v>
      </c>
      <c r="C13" s="146">
        <v>2500</v>
      </c>
      <c r="D13" s="146">
        <v>249.04</v>
      </c>
      <c r="E13" s="146">
        <v>699.04</v>
      </c>
      <c r="F13" s="147">
        <v>4700</v>
      </c>
      <c r="G13" s="125"/>
      <c r="N13"/>
      <c r="O13" s="78"/>
      <c r="P13" s="78"/>
      <c r="Q13" s="78"/>
      <c r="R13"/>
    </row>
    <row r="14" spans="1:18" s="72" customFormat="1" ht="18" customHeight="1">
      <c r="A14" s="144"/>
      <c r="B14" s="145" t="s">
        <v>88</v>
      </c>
      <c r="C14" s="146">
        <v>4000</v>
      </c>
      <c r="D14" s="146">
        <v>11</v>
      </c>
      <c r="E14" s="146">
        <v>1011</v>
      </c>
      <c r="F14" s="147">
        <v>4000</v>
      </c>
      <c r="G14" s="125"/>
      <c r="I14"/>
      <c r="J14"/>
      <c r="K14"/>
      <c r="L14"/>
      <c r="P14" s="73"/>
    </row>
    <row r="15" spans="1:18" s="89" customFormat="1" ht="18" customHeight="1">
      <c r="A15" s="148"/>
      <c r="B15" s="145" t="s">
        <v>94</v>
      </c>
      <c r="C15" s="146">
        <v>0</v>
      </c>
      <c r="D15" s="146">
        <v>0</v>
      </c>
      <c r="E15" s="146">
        <v>6400</v>
      </c>
      <c r="F15" s="147">
        <v>0</v>
      </c>
      <c r="G15" s="125"/>
      <c r="H15" s="72"/>
      <c r="I15" s="149"/>
      <c r="J15" s="149"/>
      <c r="K15" s="149"/>
      <c r="L15" s="149"/>
    </row>
    <row r="16" spans="1:18" s="89" customFormat="1" ht="18" customHeight="1">
      <c r="A16" s="132" t="s">
        <v>117</v>
      </c>
      <c r="B16" s="150"/>
      <c r="C16" s="151">
        <f>SUM(C10:C15)</f>
        <v>22110</v>
      </c>
      <c r="D16" s="151">
        <f>SUM(D10:D15)</f>
        <v>6828.42</v>
      </c>
      <c r="E16" s="151">
        <f>SUM(E10:E15)</f>
        <v>22428.420000000002</v>
      </c>
      <c r="F16" s="152">
        <f>SUM(F10:F15)</f>
        <v>25610</v>
      </c>
      <c r="G16" s="125"/>
      <c r="H16" s="72"/>
      <c r="I16" s="149"/>
      <c r="J16" s="149"/>
      <c r="K16" s="149"/>
      <c r="L16" s="149"/>
    </row>
    <row r="17" spans="1:12" s="89" customFormat="1" ht="18" customHeight="1">
      <c r="A17" s="153"/>
      <c r="B17" s="154"/>
      <c r="C17" s="155"/>
      <c r="D17" s="155"/>
      <c r="E17" s="155"/>
      <c r="F17" s="156"/>
      <c r="G17" s="125"/>
      <c r="H17" s="72"/>
      <c r="I17" s="149"/>
      <c r="J17" s="149"/>
      <c r="K17" s="149"/>
      <c r="L17" s="149"/>
    </row>
    <row r="18" spans="1:12" s="89" customFormat="1" ht="18" customHeight="1" thickBot="1">
      <c r="A18" s="470" t="s">
        <v>309</v>
      </c>
      <c r="B18" s="141"/>
      <c r="C18" s="142"/>
      <c r="D18" s="142"/>
      <c r="E18" s="142"/>
      <c r="F18" s="143"/>
      <c r="G18" s="125"/>
      <c r="H18" s="72"/>
      <c r="I18" s="149"/>
      <c r="J18" s="149"/>
      <c r="K18" s="149"/>
      <c r="L18" s="149"/>
    </row>
    <row r="19" spans="1:12" s="89" customFormat="1" ht="18" customHeight="1">
      <c r="A19" s="153"/>
      <c r="B19" s="145" t="s">
        <v>101</v>
      </c>
      <c r="C19" s="130">
        <v>0</v>
      </c>
      <c r="D19" s="130">
        <v>0</v>
      </c>
      <c r="E19" s="130">
        <v>0</v>
      </c>
      <c r="F19" s="131">
        <v>10000</v>
      </c>
      <c r="G19" s="125"/>
      <c r="H19" s="72"/>
      <c r="I19" s="149"/>
      <c r="J19" s="149"/>
      <c r="K19" s="149"/>
      <c r="L19" s="149"/>
    </row>
    <row r="20" spans="1:12" s="89" customFormat="1" ht="23.25" customHeight="1">
      <c r="A20" s="157" t="s">
        <v>120</v>
      </c>
      <c r="B20" s="158"/>
      <c r="C20" s="159">
        <f>SUM(C16:C19)</f>
        <v>22110</v>
      </c>
      <c r="D20" s="159">
        <f>SUM(D16:D19)</f>
        <v>6828.42</v>
      </c>
      <c r="E20" s="159">
        <f>SUM(E16:E19)</f>
        <v>22428.420000000002</v>
      </c>
      <c r="F20" s="160">
        <f>SUM(F16:F19)</f>
        <v>35610</v>
      </c>
      <c r="G20" s="125"/>
      <c r="H20" s="72"/>
      <c r="I20" s="149"/>
      <c r="J20" s="149"/>
      <c r="K20" s="149"/>
      <c r="L20" s="149"/>
    </row>
    <row r="21" spans="1:12" s="89" customFormat="1" ht="12.75" customHeight="1">
      <c r="A21" s="121"/>
      <c r="B21" s="161"/>
      <c r="C21" s="162"/>
      <c r="D21" s="130"/>
      <c r="E21" s="130"/>
      <c r="F21" s="131"/>
      <c r="G21" s="125"/>
      <c r="H21" s="72"/>
      <c r="I21" s="149"/>
      <c r="J21" s="149"/>
      <c r="K21" s="149"/>
      <c r="L21" s="149"/>
    </row>
    <row r="22" spans="1:12" s="149" customFormat="1" ht="23.25" customHeight="1">
      <c r="A22" s="163" t="s">
        <v>104</v>
      </c>
      <c r="B22" s="164"/>
      <c r="C22" s="165">
        <f>C7-C20</f>
        <v>4210</v>
      </c>
      <c r="D22" s="165"/>
      <c r="E22" s="165">
        <f>E7-E20</f>
        <v>9851.5799999999981</v>
      </c>
      <c r="F22" s="166">
        <f>F7-F20</f>
        <v>-0.41999999999825377</v>
      </c>
      <c r="G22" s="125"/>
      <c r="H22" s="72"/>
    </row>
    <row r="23" spans="1:12" s="72" customFormat="1" ht="18" customHeight="1">
      <c r="A23" s="167"/>
      <c r="B23" s="168"/>
      <c r="C23" s="169"/>
      <c r="D23" s="169"/>
      <c r="E23" s="169"/>
      <c r="F23" s="169"/>
      <c r="G23" s="125"/>
    </row>
    <row r="24" spans="1:12" ht="17.25" customHeight="1" thickBot="1">
      <c r="C24" s="106"/>
      <c r="D24" s="106"/>
      <c r="E24" s="106"/>
      <c r="F24" s="107"/>
      <c r="G24" s="41"/>
    </row>
    <row r="25" spans="1:12" ht="43.5" customHeight="1" thickBot="1">
      <c r="A25" s="499" t="s">
        <v>98</v>
      </c>
      <c r="B25" s="500"/>
      <c r="C25" s="108" t="s">
        <v>118</v>
      </c>
      <c r="D25" s="108" t="s">
        <v>106</v>
      </c>
      <c r="E25" s="108" t="s">
        <v>107</v>
      </c>
      <c r="F25" s="108" t="s">
        <v>119</v>
      </c>
      <c r="G25" s="109" t="s">
        <v>109</v>
      </c>
    </row>
    <row r="26" spans="1:12" ht="17.25" customHeight="1">
      <c r="A26" s="110"/>
      <c r="B26" s="80" t="s">
        <v>110</v>
      </c>
      <c r="C26" s="111">
        <v>8000</v>
      </c>
      <c r="D26" s="111">
        <v>4000</v>
      </c>
      <c r="E26" s="111">
        <v>300</v>
      </c>
      <c r="F26" s="111">
        <v>0</v>
      </c>
      <c r="G26" s="112">
        <f>C26+(D26+E26)-F26</f>
        <v>12300</v>
      </c>
    </row>
    <row r="27" spans="1:12" ht="17.25" customHeight="1">
      <c r="A27" s="110"/>
      <c r="B27" s="80" t="s">
        <v>102</v>
      </c>
      <c r="C27" s="111">
        <v>2000</v>
      </c>
      <c r="D27" s="111">
        <v>1000</v>
      </c>
      <c r="E27" s="111">
        <v>50</v>
      </c>
      <c r="F27" s="111">
        <v>2595.7399999999998</v>
      </c>
      <c r="G27" s="112">
        <f>C27+(D27+E27)-F27</f>
        <v>454.26000000000022</v>
      </c>
    </row>
    <row r="28" spans="1:12" ht="18.75" customHeight="1" thickBot="1">
      <c r="A28" s="113" t="s">
        <v>113</v>
      </c>
      <c r="B28" s="114"/>
      <c r="C28" s="115">
        <f>SUM(C25:C27)</f>
        <v>10000</v>
      </c>
      <c r="D28" s="116">
        <f>SUM(D25:D27)</f>
        <v>5000</v>
      </c>
      <c r="E28" s="116">
        <f>SUM(E25:E27)</f>
        <v>350</v>
      </c>
      <c r="F28" s="115">
        <f>SUM(F25:F27)</f>
        <v>2595.7399999999998</v>
      </c>
      <c r="G28" s="117">
        <f>SUM(G25:G27)</f>
        <v>12754.26</v>
      </c>
    </row>
  </sheetData>
  <mergeCells count="1">
    <mergeCell ref="A25:B25"/>
  </mergeCells>
  <printOptions horizontalCentered="1"/>
  <pageMargins left="0.5" right="0.5" top="0.77" bottom="0.41" header="0.35" footer="0.25"/>
  <pageSetup orientation="portrait" r:id="rId1"/>
  <headerFooter alignWithMargins="0">
    <oddFooter>&amp;L&amp;8&amp;F/&amp;A&amp;R&amp;8&amp;D</oddFooter>
  </headerFooter>
  <drawing r:id="rId2"/>
</worksheet>
</file>

<file path=xl/worksheets/sheet3.xml><?xml version="1.0" encoding="utf-8"?>
<worksheet xmlns="http://schemas.openxmlformats.org/spreadsheetml/2006/main" xmlns:r="http://schemas.openxmlformats.org/officeDocument/2006/relationships">
  <sheetPr>
    <tabColor theme="9" tint="0.59999389629810485"/>
    <pageSetUpPr fitToPage="1"/>
  </sheetPr>
  <dimension ref="A1:U39"/>
  <sheetViews>
    <sheetView zoomScaleNormal="100" workbookViewId="0">
      <selection activeCell="K34" sqref="K34"/>
    </sheetView>
  </sheetViews>
  <sheetFormatPr defaultRowHeight="12.75"/>
  <cols>
    <col min="1" max="1" width="2.28515625" customWidth="1"/>
    <col min="2" max="2" width="36.42578125" customWidth="1"/>
    <col min="3" max="10" width="10.42578125" customWidth="1"/>
    <col min="11" max="11" width="11.28515625" customWidth="1"/>
    <col min="12" max="14" width="11.7109375" customWidth="1"/>
    <col min="15" max="15" width="10.42578125" customWidth="1"/>
    <col min="16" max="16" width="10" customWidth="1"/>
    <col min="19" max="21" width="10.85546875" customWidth="1"/>
  </cols>
  <sheetData>
    <row r="1" spans="1:18" ht="13.5" thickBot="1"/>
    <row r="2" spans="1:18" s="4" customFormat="1" ht="12.75" customHeight="1">
      <c r="A2" s="1"/>
      <c r="B2" s="1"/>
      <c r="C2" s="501" t="s">
        <v>0</v>
      </c>
      <c r="D2" s="501"/>
      <c r="E2" s="501"/>
      <c r="F2" s="501"/>
      <c r="G2" s="501"/>
      <c r="H2" s="501"/>
      <c r="I2" s="501"/>
      <c r="J2" s="501"/>
      <c r="K2" s="501"/>
      <c r="L2" s="501"/>
      <c r="M2" s="2" t="s">
        <v>1</v>
      </c>
      <c r="N2" s="3" t="s">
        <v>2</v>
      </c>
      <c r="O2" s="502" t="s">
        <v>3</v>
      </c>
      <c r="P2" s="503"/>
    </row>
    <row r="3" spans="1:18" s="4" customFormat="1" ht="15" thickBot="1">
      <c r="A3" s="1"/>
      <c r="B3" s="1"/>
      <c r="C3" s="5" t="s">
        <v>4</v>
      </c>
      <c r="D3" s="5" t="s">
        <v>5</v>
      </c>
      <c r="E3" s="5" t="s">
        <v>6</v>
      </c>
      <c r="F3" s="5" t="s">
        <v>7</v>
      </c>
      <c r="G3" s="5" t="s">
        <v>8</v>
      </c>
      <c r="H3" s="5" t="s">
        <v>9</v>
      </c>
      <c r="I3" s="5" t="s">
        <v>10</v>
      </c>
      <c r="J3" s="5" t="s">
        <v>11</v>
      </c>
      <c r="K3" s="6">
        <v>2009</v>
      </c>
      <c r="L3" s="5">
        <v>2010</v>
      </c>
      <c r="M3" s="7">
        <v>40694</v>
      </c>
      <c r="N3" s="8" t="s">
        <v>12</v>
      </c>
      <c r="O3" s="9" t="s">
        <v>13</v>
      </c>
      <c r="P3" s="6" t="s">
        <v>14</v>
      </c>
    </row>
    <row r="4" spans="1:18" s="4" customFormat="1">
      <c r="A4" s="1"/>
      <c r="B4" s="10" t="s">
        <v>15</v>
      </c>
      <c r="C4" s="11"/>
      <c r="D4" s="12"/>
      <c r="E4" s="12"/>
      <c r="F4" s="12"/>
      <c r="G4" s="12"/>
      <c r="H4" s="12"/>
      <c r="I4" s="11"/>
      <c r="J4" s="11"/>
      <c r="K4" s="13"/>
      <c r="L4" s="13"/>
      <c r="M4" s="14"/>
      <c r="N4" s="15"/>
      <c r="O4" s="16">
        <v>9250</v>
      </c>
      <c r="P4" s="17">
        <f>O4+SUM(N5:N8)</f>
        <v>6736.8</v>
      </c>
    </row>
    <row r="5" spans="1:18" s="4" customFormat="1" ht="13.5" customHeight="1">
      <c r="A5" s="18" t="s">
        <v>16</v>
      </c>
      <c r="B5" s="19" t="s">
        <v>17</v>
      </c>
      <c r="C5" s="20">
        <v>-1289</v>
      </c>
      <c r="D5" s="20">
        <v>-2707</v>
      </c>
      <c r="E5" s="20">
        <v>-1505</v>
      </c>
      <c r="F5" s="20">
        <v>-1500</v>
      </c>
      <c r="G5" s="20">
        <v>-1505</v>
      </c>
      <c r="H5" s="20">
        <v>-1505</v>
      </c>
      <c r="I5" s="20">
        <v>-1217</v>
      </c>
      <c r="J5" s="20">
        <v>-1217</v>
      </c>
      <c r="K5" s="21">
        <v>-1310</v>
      </c>
      <c r="L5" s="21">
        <v>-1193</v>
      </c>
      <c r="M5" s="22">
        <v>0</v>
      </c>
      <c r="N5" s="23">
        <v>-1200</v>
      </c>
      <c r="O5" s="24">
        <v>1750</v>
      </c>
      <c r="P5" s="25">
        <f>O5+N5</f>
        <v>550</v>
      </c>
      <c r="R5" s="26"/>
    </row>
    <row r="6" spans="1:18" s="4" customFormat="1" ht="13.5" customHeight="1">
      <c r="A6" s="18" t="s">
        <v>18</v>
      </c>
      <c r="B6" s="19" t="s">
        <v>19</v>
      </c>
      <c r="C6" s="27" t="s">
        <v>20</v>
      </c>
      <c r="D6" s="20" t="s">
        <v>21</v>
      </c>
      <c r="E6" s="20" t="s">
        <v>21</v>
      </c>
      <c r="F6" s="20" t="s">
        <v>21</v>
      </c>
      <c r="G6" s="20">
        <v>0</v>
      </c>
      <c r="H6" s="20" t="s">
        <v>21</v>
      </c>
      <c r="I6" s="20" t="s">
        <v>21</v>
      </c>
      <c r="J6" s="20" t="s">
        <v>21</v>
      </c>
      <c r="K6" s="21">
        <v>-1634</v>
      </c>
      <c r="L6" s="21">
        <v>-5729</v>
      </c>
      <c r="M6" s="22">
        <v>0</v>
      </c>
      <c r="N6" s="23">
        <v>0</v>
      </c>
      <c r="O6" s="24">
        <v>5000</v>
      </c>
      <c r="P6" s="25">
        <f t="shared" ref="P6:P8" si="0">O6+N6</f>
        <v>5000</v>
      </c>
      <c r="R6" s="26"/>
    </row>
    <row r="7" spans="1:18" s="4" customFormat="1" ht="13.5" customHeight="1">
      <c r="A7" s="18" t="s">
        <v>22</v>
      </c>
      <c r="B7" s="19" t="s">
        <v>23</v>
      </c>
      <c r="C7" s="20">
        <v>-1034</v>
      </c>
      <c r="D7" s="20">
        <v>-265</v>
      </c>
      <c r="E7" s="20">
        <v>-24</v>
      </c>
      <c r="F7" s="20">
        <v>-24</v>
      </c>
      <c r="G7" s="20">
        <v>-198</v>
      </c>
      <c r="H7" s="20">
        <v>-160</v>
      </c>
      <c r="I7" s="20">
        <v>-995</v>
      </c>
      <c r="J7" s="20">
        <v>-2070</v>
      </c>
      <c r="K7" s="21">
        <v>-1008</v>
      </c>
      <c r="L7" s="21">
        <v>-920.65</v>
      </c>
      <c r="M7" s="22">
        <v>-255.2</v>
      </c>
      <c r="N7" s="23">
        <v>-737.2</v>
      </c>
      <c r="O7" s="24">
        <v>1750</v>
      </c>
      <c r="P7" s="25">
        <f t="shared" si="0"/>
        <v>1012.8</v>
      </c>
      <c r="R7" s="26"/>
    </row>
    <row r="8" spans="1:18" s="4" customFormat="1" ht="13.5" customHeight="1">
      <c r="A8" s="18" t="s">
        <v>24</v>
      </c>
      <c r="B8" s="19" t="s">
        <v>25</v>
      </c>
      <c r="C8" s="20">
        <v>-1045</v>
      </c>
      <c r="D8" s="20">
        <v>-443</v>
      </c>
      <c r="E8" s="20">
        <v>-495</v>
      </c>
      <c r="F8" s="20">
        <v>-498</v>
      </c>
      <c r="G8" s="20">
        <v>-575</v>
      </c>
      <c r="H8" s="20">
        <v>-561</v>
      </c>
      <c r="I8" s="20">
        <v>-721</v>
      </c>
      <c r="J8" s="20">
        <v>-878</v>
      </c>
      <c r="K8" s="21">
        <v>-796</v>
      </c>
      <c r="L8" s="21">
        <v>-809.54</v>
      </c>
      <c r="M8" s="22">
        <v>-326</v>
      </c>
      <c r="N8" s="23">
        <v>-576</v>
      </c>
      <c r="O8" s="28">
        <v>750</v>
      </c>
      <c r="P8" s="25">
        <f t="shared" si="0"/>
        <v>174</v>
      </c>
      <c r="R8" s="26"/>
    </row>
    <row r="9" spans="1:18" s="4" customFormat="1">
      <c r="A9" s="18"/>
      <c r="B9" s="29"/>
      <c r="C9" s="20"/>
      <c r="D9" s="20"/>
      <c r="E9" s="20"/>
      <c r="F9" s="20"/>
      <c r="G9" s="20"/>
      <c r="H9" s="20"/>
      <c r="I9" s="20"/>
      <c r="J9" s="20"/>
      <c r="K9" s="21"/>
      <c r="L9" s="21"/>
      <c r="M9" s="22"/>
      <c r="N9" s="23"/>
      <c r="O9" s="28"/>
      <c r="P9" s="25"/>
    </row>
    <row r="10" spans="1:18" s="4" customFormat="1">
      <c r="A10" s="18"/>
      <c r="B10" s="10" t="s">
        <v>26</v>
      </c>
      <c r="C10" s="20"/>
      <c r="D10" s="20"/>
      <c r="E10" s="20"/>
      <c r="F10" s="20"/>
      <c r="G10" s="20"/>
      <c r="H10" s="20"/>
      <c r="I10" s="20"/>
      <c r="J10" s="20"/>
      <c r="K10" s="21"/>
      <c r="L10" s="21"/>
      <c r="M10" s="22"/>
      <c r="N10" s="23"/>
      <c r="O10" s="30">
        <v>9250</v>
      </c>
      <c r="P10" s="31">
        <f>O10+SUM(N11:N15)</f>
        <v>5342.32</v>
      </c>
    </row>
    <row r="11" spans="1:18" s="4" customFormat="1" ht="13.5" customHeight="1">
      <c r="A11" s="18" t="s">
        <v>27</v>
      </c>
      <c r="B11" s="19" t="s">
        <v>28</v>
      </c>
      <c r="C11" s="20">
        <v>-275</v>
      </c>
      <c r="D11" s="20">
        <v>-550</v>
      </c>
      <c r="E11" s="20">
        <v>-630</v>
      </c>
      <c r="F11" s="20">
        <v>-330</v>
      </c>
      <c r="G11" s="20">
        <v>-330</v>
      </c>
      <c r="H11" s="20">
        <v>-880</v>
      </c>
      <c r="I11" s="20">
        <v>-830</v>
      </c>
      <c r="J11" s="20">
        <v>-880</v>
      </c>
      <c r="K11" s="21">
        <v>-380</v>
      </c>
      <c r="L11" s="21">
        <v>-330</v>
      </c>
      <c r="M11" s="22">
        <v>-150</v>
      </c>
      <c r="N11" s="23">
        <v>-480</v>
      </c>
      <c r="O11" s="24">
        <v>1000</v>
      </c>
      <c r="P11" s="25">
        <f t="shared" ref="P11:P15" si="1">O11+N11</f>
        <v>520</v>
      </c>
      <c r="R11" s="26"/>
    </row>
    <row r="12" spans="1:18" s="4" customFormat="1" ht="13.5" customHeight="1">
      <c r="A12" s="18" t="s">
        <v>29</v>
      </c>
      <c r="B12" s="19" t="s">
        <v>30</v>
      </c>
      <c r="C12" s="20">
        <v>-944</v>
      </c>
      <c r="D12" s="20">
        <v>-718</v>
      </c>
      <c r="E12" s="20">
        <v>-609</v>
      </c>
      <c r="F12" s="20">
        <v>-83</v>
      </c>
      <c r="G12" s="20">
        <v>-1486</v>
      </c>
      <c r="H12" s="20">
        <v>-1297</v>
      </c>
      <c r="I12" s="20">
        <v>-671</v>
      </c>
      <c r="J12" s="20">
        <v>-190</v>
      </c>
      <c r="K12" s="21">
        <v>-745</v>
      </c>
      <c r="L12" s="21">
        <v>-939.69</v>
      </c>
      <c r="M12" s="22">
        <v>-433.36</v>
      </c>
      <c r="N12" s="23">
        <v>-577.36</v>
      </c>
      <c r="O12" s="24">
        <v>2000</v>
      </c>
      <c r="P12" s="25">
        <f t="shared" si="1"/>
        <v>1422.6399999999999</v>
      </c>
      <c r="R12" s="26"/>
    </row>
    <row r="13" spans="1:18" s="4" customFormat="1" ht="13.5" customHeight="1">
      <c r="A13" s="18" t="s">
        <v>31</v>
      </c>
      <c r="B13" s="19" t="s">
        <v>32</v>
      </c>
      <c r="C13" s="20">
        <v>-927</v>
      </c>
      <c r="D13" s="20">
        <v>-1634</v>
      </c>
      <c r="E13" s="20">
        <v>-2326</v>
      </c>
      <c r="F13" s="20">
        <v>-2393</v>
      </c>
      <c r="G13" s="20">
        <v>-2830</v>
      </c>
      <c r="H13" s="20">
        <v>-1661</v>
      </c>
      <c r="I13" s="20">
        <v>-1389</v>
      </c>
      <c r="J13" s="20">
        <v>-1923</v>
      </c>
      <c r="K13" s="21">
        <v>-1231</v>
      </c>
      <c r="L13" s="21">
        <v>-1936.39</v>
      </c>
      <c r="M13" s="22">
        <v>-680.32</v>
      </c>
      <c r="N13" s="23">
        <v>-1580.32</v>
      </c>
      <c r="O13" s="24">
        <v>2000</v>
      </c>
      <c r="P13" s="25">
        <f t="shared" si="1"/>
        <v>419.68000000000006</v>
      </c>
      <c r="R13" s="26"/>
    </row>
    <row r="14" spans="1:18" s="4" customFormat="1" ht="13.5" customHeight="1">
      <c r="A14" s="18" t="s">
        <v>33</v>
      </c>
      <c r="B14" s="19" t="s">
        <v>34</v>
      </c>
      <c r="C14" s="20" t="s">
        <v>21</v>
      </c>
      <c r="D14" s="20" t="s">
        <v>21</v>
      </c>
      <c r="E14" s="20" t="s">
        <v>21</v>
      </c>
      <c r="F14" s="20" t="s">
        <v>21</v>
      </c>
      <c r="G14" s="20">
        <v>-882</v>
      </c>
      <c r="H14" s="20" t="s">
        <v>21</v>
      </c>
      <c r="I14" s="20" t="s">
        <v>21</v>
      </c>
      <c r="J14" s="20">
        <v>-488</v>
      </c>
      <c r="K14" s="21">
        <v>-1060</v>
      </c>
      <c r="L14" s="21">
        <v>-1968.9</v>
      </c>
      <c r="M14" s="22">
        <v>-970</v>
      </c>
      <c r="N14" s="23">
        <v>-1270</v>
      </c>
      <c r="O14" s="28">
        <v>4000</v>
      </c>
      <c r="P14" s="25">
        <f t="shared" si="1"/>
        <v>2730</v>
      </c>
      <c r="R14" s="26"/>
    </row>
    <row r="15" spans="1:18" s="4" customFormat="1" ht="13.5" customHeight="1">
      <c r="A15" s="18" t="s">
        <v>35</v>
      </c>
      <c r="B15" s="19" t="s">
        <v>36</v>
      </c>
      <c r="C15" s="20" t="s">
        <v>21</v>
      </c>
      <c r="D15" s="20" t="s">
        <v>21</v>
      </c>
      <c r="E15" s="20" t="s">
        <v>21</v>
      </c>
      <c r="F15" s="20">
        <v>-1000</v>
      </c>
      <c r="G15" s="20">
        <v>-1000</v>
      </c>
      <c r="H15" s="20">
        <v>-1120</v>
      </c>
      <c r="I15" s="20" t="s">
        <v>21</v>
      </c>
      <c r="J15" s="20">
        <v>-399</v>
      </c>
      <c r="K15" s="21">
        <v>-248</v>
      </c>
      <c r="L15" s="21">
        <v>-197.66</v>
      </c>
      <c r="M15" s="22">
        <v>0</v>
      </c>
      <c r="N15" s="23">
        <v>0</v>
      </c>
      <c r="O15" s="28">
        <v>250</v>
      </c>
      <c r="P15" s="25">
        <f t="shared" si="1"/>
        <v>250</v>
      </c>
      <c r="R15" s="26"/>
    </row>
    <row r="16" spans="1:18" s="4" customFormat="1">
      <c r="A16" s="18"/>
      <c r="B16" s="29"/>
      <c r="C16" s="20"/>
      <c r="D16" s="20"/>
      <c r="E16" s="20"/>
      <c r="F16" s="20"/>
      <c r="G16" s="20"/>
      <c r="H16" s="20"/>
      <c r="I16" s="20"/>
      <c r="J16" s="20"/>
      <c r="K16" s="21"/>
      <c r="L16" s="21"/>
      <c r="M16" s="22"/>
      <c r="N16" s="23"/>
      <c r="O16" s="28"/>
      <c r="P16" s="25"/>
    </row>
    <row r="17" spans="1:21" s="4" customFormat="1">
      <c r="A17" s="18"/>
      <c r="B17" s="10" t="s">
        <v>37</v>
      </c>
      <c r="C17" s="20"/>
      <c r="D17" s="20"/>
      <c r="E17" s="20"/>
      <c r="F17" s="20"/>
      <c r="G17" s="20"/>
      <c r="H17" s="20"/>
      <c r="I17" s="20"/>
      <c r="J17" s="20"/>
      <c r="K17" s="21"/>
      <c r="L17" s="21"/>
      <c r="M17" s="22"/>
      <c r="N17" s="23"/>
      <c r="O17" s="30">
        <v>43000</v>
      </c>
      <c r="P17" s="31">
        <f>O17+SUM(N18:N21)</f>
        <v>22448.120000000003</v>
      </c>
    </row>
    <row r="18" spans="1:21" s="4" customFormat="1" ht="13.5" customHeight="1">
      <c r="A18" s="18" t="s">
        <v>38</v>
      </c>
      <c r="B18" s="19" t="s">
        <v>39</v>
      </c>
      <c r="C18" s="20">
        <v>-95</v>
      </c>
      <c r="D18" s="20">
        <v>-4063</v>
      </c>
      <c r="E18" s="20">
        <v>-5327</v>
      </c>
      <c r="F18" s="20">
        <v>-3580</v>
      </c>
      <c r="G18" s="20">
        <v>-7204</v>
      </c>
      <c r="H18" s="20">
        <v>-8402</v>
      </c>
      <c r="I18" s="20">
        <v>-9139</v>
      </c>
      <c r="J18" s="20">
        <v>-21424</v>
      </c>
      <c r="K18" s="21">
        <v>-20152</v>
      </c>
      <c r="L18" s="21">
        <v>-17537.400000000001</v>
      </c>
      <c r="M18" s="22">
        <v>-12403.88</v>
      </c>
      <c r="N18" s="23">
        <v>-13903.88</v>
      </c>
      <c r="O18" s="24">
        <v>36679.919999999998</v>
      </c>
      <c r="P18" s="25">
        <f t="shared" ref="P18:P23" si="2">O18+N18</f>
        <v>22776.04</v>
      </c>
      <c r="R18" s="26"/>
    </row>
    <row r="19" spans="1:21" s="4" customFormat="1" ht="13.5" customHeight="1">
      <c r="A19" s="18" t="s">
        <v>40</v>
      </c>
      <c r="B19" s="19" t="s">
        <v>41</v>
      </c>
      <c r="C19" s="20">
        <v>-1000</v>
      </c>
      <c r="D19" s="20">
        <v>-500</v>
      </c>
      <c r="E19" s="20">
        <v>-500</v>
      </c>
      <c r="F19" s="20">
        <v>-500</v>
      </c>
      <c r="G19" s="20">
        <v>-500</v>
      </c>
      <c r="H19" s="20">
        <v>-500</v>
      </c>
      <c r="I19" s="20">
        <v>-500</v>
      </c>
      <c r="J19" s="20" t="s">
        <v>21</v>
      </c>
      <c r="K19" s="21">
        <v>0</v>
      </c>
      <c r="L19" s="21"/>
      <c r="M19" s="22">
        <v>0</v>
      </c>
      <c r="N19" s="23">
        <v>0</v>
      </c>
      <c r="O19" s="32">
        <v>0</v>
      </c>
      <c r="P19" s="25">
        <f t="shared" si="2"/>
        <v>0</v>
      </c>
      <c r="R19" s="26"/>
    </row>
    <row r="20" spans="1:21" s="4" customFormat="1" ht="13.5" customHeight="1">
      <c r="A20" s="18" t="s">
        <v>42</v>
      </c>
      <c r="B20" s="19" t="s">
        <v>43</v>
      </c>
      <c r="C20" s="20">
        <v>-800</v>
      </c>
      <c r="D20" s="20" t="s">
        <v>21</v>
      </c>
      <c r="E20" s="20" t="s">
        <v>21</v>
      </c>
      <c r="F20" s="20" t="s">
        <v>21</v>
      </c>
      <c r="G20" s="20" t="s">
        <v>21</v>
      </c>
      <c r="H20" s="20" t="s">
        <v>21</v>
      </c>
      <c r="I20" s="20" t="s">
        <v>21</v>
      </c>
      <c r="J20" s="20" t="s">
        <v>21</v>
      </c>
      <c r="K20" s="21">
        <v>0</v>
      </c>
      <c r="L20" s="21">
        <v>-7301.53</v>
      </c>
      <c r="M20" s="22">
        <v>-440</v>
      </c>
      <c r="N20" s="23">
        <v>-440</v>
      </c>
      <c r="O20" s="24">
        <v>7000</v>
      </c>
      <c r="P20" s="25">
        <f t="shared" si="2"/>
        <v>6560</v>
      </c>
      <c r="R20" s="26"/>
    </row>
    <row r="21" spans="1:21" s="4" customFormat="1" ht="13.5" customHeight="1">
      <c r="A21" s="18" t="s">
        <v>44</v>
      </c>
      <c r="B21" s="19" t="s">
        <v>45</v>
      </c>
      <c r="C21" s="20">
        <v>-3180</v>
      </c>
      <c r="D21" s="20">
        <v>-4030</v>
      </c>
      <c r="E21" s="20">
        <v>-6868</v>
      </c>
      <c r="F21" s="20">
        <v>-4530</v>
      </c>
      <c r="G21" s="20">
        <v>-5160</v>
      </c>
      <c r="H21" s="20">
        <v>-5420</v>
      </c>
      <c r="I21" s="20">
        <v>-1180</v>
      </c>
      <c r="J21" s="20">
        <v>-5400</v>
      </c>
      <c r="K21" s="21">
        <v>-6139</v>
      </c>
      <c r="L21" s="21">
        <v>-6501</v>
      </c>
      <c r="M21" s="22">
        <v>0</v>
      </c>
      <c r="N21" s="23">
        <v>-6208</v>
      </c>
      <c r="O21" s="24">
        <v>6000</v>
      </c>
      <c r="P21" s="25">
        <f t="shared" si="2"/>
        <v>-208</v>
      </c>
      <c r="R21" s="26"/>
    </row>
    <row r="22" spans="1:21" s="4" customFormat="1">
      <c r="A22" s="33"/>
      <c r="B22" s="19"/>
      <c r="C22" s="11"/>
      <c r="D22" s="11"/>
      <c r="E22" s="11"/>
      <c r="F22" s="11"/>
      <c r="G22" s="11"/>
      <c r="H22" s="11"/>
      <c r="I22" s="11"/>
      <c r="J22" s="11"/>
      <c r="K22" s="13"/>
      <c r="L22" s="34"/>
      <c r="M22" s="22"/>
      <c r="N22" s="23"/>
      <c r="O22" s="28"/>
      <c r="P22" s="25"/>
    </row>
    <row r="23" spans="1:21" s="4" customFormat="1">
      <c r="A23" s="33"/>
      <c r="B23" s="1" t="s">
        <v>46</v>
      </c>
      <c r="C23" s="35"/>
      <c r="D23" s="35"/>
      <c r="E23" s="35"/>
      <c r="F23" s="35"/>
      <c r="G23" s="35"/>
      <c r="H23" s="35"/>
      <c r="I23" s="35"/>
      <c r="J23" s="35"/>
      <c r="K23" s="21">
        <v>-1700</v>
      </c>
      <c r="L23" s="36">
        <v>0</v>
      </c>
      <c r="M23" s="22">
        <v>0</v>
      </c>
      <c r="N23" s="23">
        <v>0</v>
      </c>
      <c r="O23" s="30">
        <v>5050</v>
      </c>
      <c r="P23" s="31">
        <f t="shared" si="2"/>
        <v>5050</v>
      </c>
    </row>
    <row r="25" spans="1:21">
      <c r="S25" s="37"/>
      <c r="T25" s="38"/>
      <c r="U25" s="39"/>
    </row>
    <row r="26" spans="1:21" ht="21" customHeight="1">
      <c r="S26" s="40"/>
      <c r="T26" s="41"/>
      <c r="U26" s="42"/>
    </row>
    <row r="27" spans="1:21" ht="21" customHeight="1">
      <c r="S27" s="40"/>
      <c r="T27" s="41"/>
      <c r="U27" s="42"/>
    </row>
    <row r="28" spans="1:21" ht="21" customHeight="1">
      <c r="S28" s="40"/>
      <c r="T28" s="41"/>
      <c r="U28" s="42"/>
    </row>
    <row r="29" spans="1:21" ht="21" customHeight="1">
      <c r="S29" s="40"/>
      <c r="T29" s="41"/>
      <c r="U29" s="42"/>
    </row>
    <row r="30" spans="1:21" ht="21" customHeight="1">
      <c r="S30" s="40"/>
      <c r="T30" s="41"/>
      <c r="U30" s="42"/>
    </row>
    <row r="31" spans="1:21" ht="21" customHeight="1">
      <c r="S31" s="40"/>
      <c r="T31" s="41"/>
      <c r="U31" s="42"/>
    </row>
    <row r="32" spans="1:21" ht="21" customHeight="1">
      <c r="S32" s="40"/>
      <c r="T32" s="41"/>
      <c r="U32" s="42"/>
    </row>
    <row r="33" ht="21" customHeight="1"/>
    <row r="34" ht="21" customHeight="1"/>
    <row r="35" ht="21" customHeight="1"/>
    <row r="36" ht="17.25" customHeight="1"/>
    <row r="37" ht="17.25" customHeight="1"/>
    <row r="38" ht="17.25" customHeight="1"/>
    <row r="39" ht="17.25" customHeight="1"/>
  </sheetData>
  <mergeCells count="2">
    <mergeCell ref="C2:L2"/>
    <mergeCell ref="O2:P2"/>
  </mergeCells>
  <printOptions horizontalCentered="1"/>
  <pageMargins left="0.4" right="0.56999999999999995" top="1.03" bottom="0.55000000000000004" header="0.5" footer="0.42"/>
  <pageSetup paperSize="5" scale="88" orientation="landscape" r:id="rId1"/>
  <headerFooter alignWithMargins="0">
    <oddHeader>&amp;C&amp;16Expense History and Budget Planning Worksheet</oddHeader>
  </headerFooter>
  <drawing r:id="rId2"/>
</worksheet>
</file>

<file path=xl/worksheets/sheet4.xml><?xml version="1.0" encoding="utf-8"?>
<worksheet xmlns="http://schemas.openxmlformats.org/spreadsheetml/2006/main" xmlns:r="http://schemas.openxmlformats.org/officeDocument/2006/relationships">
  <sheetPr>
    <tabColor indexed="11"/>
  </sheetPr>
  <dimension ref="A1:L27"/>
  <sheetViews>
    <sheetView zoomScaleNormal="100" workbookViewId="0">
      <selection activeCell="N21" sqref="N21"/>
    </sheetView>
  </sheetViews>
  <sheetFormatPr defaultRowHeight="12.75"/>
  <cols>
    <col min="1" max="1" width="7" customWidth="1"/>
    <col min="2" max="2" width="10.140625" customWidth="1"/>
    <col min="3" max="3" width="29.140625" customWidth="1"/>
    <col min="5" max="5" width="10.28515625" bestFit="1" customWidth="1"/>
    <col min="11" max="11" width="10" customWidth="1"/>
    <col min="12" max="12" width="9.28515625" customWidth="1"/>
    <col min="257" max="257" width="7" customWidth="1"/>
    <col min="258" max="258" width="10.140625" customWidth="1"/>
    <col min="259" max="259" width="29.140625" customWidth="1"/>
    <col min="261" max="261" width="10.28515625" bestFit="1" customWidth="1"/>
    <col min="267" max="267" width="10" customWidth="1"/>
    <col min="268" max="268" width="9.28515625" customWidth="1"/>
    <col min="513" max="513" width="7" customWidth="1"/>
    <col min="514" max="514" width="10.140625" customWidth="1"/>
    <col min="515" max="515" width="29.140625" customWidth="1"/>
    <col min="517" max="517" width="10.28515625" bestFit="1" customWidth="1"/>
    <col min="523" max="523" width="10" customWidth="1"/>
    <col min="524" max="524" width="9.28515625" customWidth="1"/>
    <col min="769" max="769" width="7" customWidth="1"/>
    <col min="770" max="770" width="10.140625" customWidth="1"/>
    <col min="771" max="771" width="29.140625" customWidth="1"/>
    <col min="773" max="773" width="10.28515625" bestFit="1" customWidth="1"/>
    <col min="779" max="779" width="10" customWidth="1"/>
    <col min="780" max="780" width="9.28515625" customWidth="1"/>
    <col min="1025" max="1025" width="7" customWidth="1"/>
    <col min="1026" max="1026" width="10.140625" customWidth="1"/>
    <col min="1027" max="1027" width="29.140625" customWidth="1"/>
    <col min="1029" max="1029" width="10.28515625" bestFit="1" customWidth="1"/>
    <col min="1035" max="1035" width="10" customWidth="1"/>
    <col min="1036" max="1036" width="9.28515625" customWidth="1"/>
    <col min="1281" max="1281" width="7" customWidth="1"/>
    <col min="1282" max="1282" width="10.140625" customWidth="1"/>
    <col min="1283" max="1283" width="29.140625" customWidth="1"/>
    <col min="1285" max="1285" width="10.28515625" bestFit="1" customWidth="1"/>
    <col min="1291" max="1291" width="10" customWidth="1"/>
    <col min="1292" max="1292" width="9.28515625" customWidth="1"/>
    <col min="1537" max="1537" width="7" customWidth="1"/>
    <col min="1538" max="1538" width="10.140625" customWidth="1"/>
    <col min="1539" max="1539" width="29.140625" customWidth="1"/>
    <col min="1541" max="1541" width="10.28515625" bestFit="1" customWidth="1"/>
    <col min="1547" max="1547" width="10" customWidth="1"/>
    <col min="1548" max="1548" width="9.28515625" customWidth="1"/>
    <col min="1793" max="1793" width="7" customWidth="1"/>
    <col min="1794" max="1794" width="10.140625" customWidth="1"/>
    <col min="1795" max="1795" width="29.140625" customWidth="1"/>
    <col min="1797" max="1797" width="10.28515625" bestFit="1" customWidth="1"/>
    <col min="1803" max="1803" width="10" customWidth="1"/>
    <col min="1804" max="1804" width="9.28515625" customWidth="1"/>
    <col min="2049" max="2049" width="7" customWidth="1"/>
    <col min="2050" max="2050" width="10.140625" customWidth="1"/>
    <col min="2051" max="2051" width="29.140625" customWidth="1"/>
    <col min="2053" max="2053" width="10.28515625" bestFit="1" customWidth="1"/>
    <col min="2059" max="2059" width="10" customWidth="1"/>
    <col min="2060" max="2060" width="9.28515625" customWidth="1"/>
    <col min="2305" max="2305" width="7" customWidth="1"/>
    <col min="2306" max="2306" width="10.140625" customWidth="1"/>
    <col min="2307" max="2307" width="29.140625" customWidth="1"/>
    <col min="2309" max="2309" width="10.28515625" bestFit="1" customWidth="1"/>
    <col min="2315" max="2315" width="10" customWidth="1"/>
    <col min="2316" max="2316" width="9.28515625" customWidth="1"/>
    <col min="2561" max="2561" width="7" customWidth="1"/>
    <col min="2562" max="2562" width="10.140625" customWidth="1"/>
    <col min="2563" max="2563" width="29.140625" customWidth="1"/>
    <col min="2565" max="2565" width="10.28515625" bestFit="1" customWidth="1"/>
    <col min="2571" max="2571" width="10" customWidth="1"/>
    <col min="2572" max="2572" width="9.28515625" customWidth="1"/>
    <col min="2817" max="2817" width="7" customWidth="1"/>
    <col min="2818" max="2818" width="10.140625" customWidth="1"/>
    <col min="2819" max="2819" width="29.140625" customWidth="1"/>
    <col min="2821" max="2821" width="10.28515625" bestFit="1" customWidth="1"/>
    <col min="2827" max="2827" width="10" customWidth="1"/>
    <col min="2828" max="2828" width="9.28515625" customWidth="1"/>
    <col min="3073" max="3073" width="7" customWidth="1"/>
    <col min="3074" max="3074" width="10.140625" customWidth="1"/>
    <col min="3075" max="3075" width="29.140625" customWidth="1"/>
    <col min="3077" max="3077" width="10.28515625" bestFit="1" customWidth="1"/>
    <col min="3083" max="3083" width="10" customWidth="1"/>
    <col min="3084" max="3084" width="9.28515625" customWidth="1"/>
    <col min="3329" max="3329" width="7" customWidth="1"/>
    <col min="3330" max="3330" width="10.140625" customWidth="1"/>
    <col min="3331" max="3331" width="29.140625" customWidth="1"/>
    <col min="3333" max="3333" width="10.28515625" bestFit="1" customWidth="1"/>
    <col min="3339" max="3339" width="10" customWidth="1"/>
    <col min="3340" max="3340" width="9.28515625" customWidth="1"/>
    <col min="3585" max="3585" width="7" customWidth="1"/>
    <col min="3586" max="3586" width="10.140625" customWidth="1"/>
    <col min="3587" max="3587" width="29.140625" customWidth="1"/>
    <col min="3589" max="3589" width="10.28515625" bestFit="1" customWidth="1"/>
    <col min="3595" max="3595" width="10" customWidth="1"/>
    <col min="3596" max="3596" width="9.28515625" customWidth="1"/>
    <col min="3841" max="3841" width="7" customWidth="1"/>
    <col min="3842" max="3842" width="10.140625" customWidth="1"/>
    <col min="3843" max="3843" width="29.140625" customWidth="1"/>
    <col min="3845" max="3845" width="10.28515625" bestFit="1" customWidth="1"/>
    <col min="3851" max="3851" width="10" customWidth="1"/>
    <col min="3852" max="3852" width="9.28515625" customWidth="1"/>
    <col min="4097" max="4097" width="7" customWidth="1"/>
    <col min="4098" max="4098" width="10.140625" customWidth="1"/>
    <col min="4099" max="4099" width="29.140625" customWidth="1"/>
    <col min="4101" max="4101" width="10.28515625" bestFit="1" customWidth="1"/>
    <col min="4107" max="4107" width="10" customWidth="1"/>
    <col min="4108" max="4108" width="9.28515625" customWidth="1"/>
    <col min="4353" max="4353" width="7" customWidth="1"/>
    <col min="4354" max="4354" width="10.140625" customWidth="1"/>
    <col min="4355" max="4355" width="29.140625" customWidth="1"/>
    <col min="4357" max="4357" width="10.28515625" bestFit="1" customWidth="1"/>
    <col min="4363" max="4363" width="10" customWidth="1"/>
    <col min="4364" max="4364" width="9.28515625" customWidth="1"/>
    <col min="4609" max="4609" width="7" customWidth="1"/>
    <col min="4610" max="4610" width="10.140625" customWidth="1"/>
    <col min="4611" max="4611" width="29.140625" customWidth="1"/>
    <col min="4613" max="4613" width="10.28515625" bestFit="1" customWidth="1"/>
    <col min="4619" max="4619" width="10" customWidth="1"/>
    <col min="4620" max="4620" width="9.28515625" customWidth="1"/>
    <col min="4865" max="4865" width="7" customWidth="1"/>
    <col min="4866" max="4866" width="10.140625" customWidth="1"/>
    <col min="4867" max="4867" width="29.140625" customWidth="1"/>
    <col min="4869" max="4869" width="10.28515625" bestFit="1" customWidth="1"/>
    <col min="4875" max="4875" width="10" customWidth="1"/>
    <col min="4876" max="4876" width="9.28515625" customWidth="1"/>
    <col min="5121" max="5121" width="7" customWidth="1"/>
    <col min="5122" max="5122" width="10.140625" customWidth="1"/>
    <col min="5123" max="5123" width="29.140625" customWidth="1"/>
    <col min="5125" max="5125" width="10.28515625" bestFit="1" customWidth="1"/>
    <col min="5131" max="5131" width="10" customWidth="1"/>
    <col min="5132" max="5132" width="9.28515625" customWidth="1"/>
    <col min="5377" max="5377" width="7" customWidth="1"/>
    <col min="5378" max="5378" width="10.140625" customWidth="1"/>
    <col min="5379" max="5379" width="29.140625" customWidth="1"/>
    <col min="5381" max="5381" width="10.28515625" bestFit="1" customWidth="1"/>
    <col min="5387" max="5387" width="10" customWidth="1"/>
    <col min="5388" max="5388" width="9.28515625" customWidth="1"/>
    <col min="5633" max="5633" width="7" customWidth="1"/>
    <col min="5634" max="5634" width="10.140625" customWidth="1"/>
    <col min="5635" max="5635" width="29.140625" customWidth="1"/>
    <col min="5637" max="5637" width="10.28515625" bestFit="1" customWidth="1"/>
    <col min="5643" max="5643" width="10" customWidth="1"/>
    <col min="5644" max="5644" width="9.28515625" customWidth="1"/>
    <col min="5889" max="5889" width="7" customWidth="1"/>
    <col min="5890" max="5890" width="10.140625" customWidth="1"/>
    <col min="5891" max="5891" width="29.140625" customWidth="1"/>
    <col min="5893" max="5893" width="10.28515625" bestFit="1" customWidth="1"/>
    <col min="5899" max="5899" width="10" customWidth="1"/>
    <col min="5900" max="5900" width="9.28515625" customWidth="1"/>
    <col min="6145" max="6145" width="7" customWidth="1"/>
    <col min="6146" max="6146" width="10.140625" customWidth="1"/>
    <col min="6147" max="6147" width="29.140625" customWidth="1"/>
    <col min="6149" max="6149" width="10.28515625" bestFit="1" customWidth="1"/>
    <col min="6155" max="6155" width="10" customWidth="1"/>
    <col min="6156" max="6156" width="9.28515625" customWidth="1"/>
    <col min="6401" max="6401" width="7" customWidth="1"/>
    <col min="6402" max="6402" width="10.140625" customWidth="1"/>
    <col min="6403" max="6403" width="29.140625" customWidth="1"/>
    <col min="6405" max="6405" width="10.28515625" bestFit="1" customWidth="1"/>
    <col min="6411" max="6411" width="10" customWidth="1"/>
    <col min="6412" max="6412" width="9.28515625" customWidth="1"/>
    <col min="6657" max="6657" width="7" customWidth="1"/>
    <col min="6658" max="6658" width="10.140625" customWidth="1"/>
    <col min="6659" max="6659" width="29.140625" customWidth="1"/>
    <col min="6661" max="6661" width="10.28515625" bestFit="1" customWidth="1"/>
    <col min="6667" max="6667" width="10" customWidth="1"/>
    <col min="6668" max="6668" width="9.28515625" customWidth="1"/>
    <col min="6913" max="6913" width="7" customWidth="1"/>
    <col min="6914" max="6914" width="10.140625" customWidth="1"/>
    <col min="6915" max="6915" width="29.140625" customWidth="1"/>
    <col min="6917" max="6917" width="10.28515625" bestFit="1" customWidth="1"/>
    <col min="6923" max="6923" width="10" customWidth="1"/>
    <col min="6924" max="6924" width="9.28515625" customWidth="1"/>
    <col min="7169" max="7169" width="7" customWidth="1"/>
    <col min="7170" max="7170" width="10.140625" customWidth="1"/>
    <col min="7171" max="7171" width="29.140625" customWidth="1"/>
    <col min="7173" max="7173" width="10.28515625" bestFit="1" customWidth="1"/>
    <col min="7179" max="7179" width="10" customWidth="1"/>
    <col min="7180" max="7180" width="9.28515625" customWidth="1"/>
    <col min="7425" max="7425" width="7" customWidth="1"/>
    <col min="7426" max="7426" width="10.140625" customWidth="1"/>
    <col min="7427" max="7427" width="29.140625" customWidth="1"/>
    <col min="7429" max="7429" width="10.28515625" bestFit="1" customWidth="1"/>
    <col min="7435" max="7435" width="10" customWidth="1"/>
    <col min="7436" max="7436" width="9.28515625" customWidth="1"/>
    <col min="7681" max="7681" width="7" customWidth="1"/>
    <col min="7682" max="7682" width="10.140625" customWidth="1"/>
    <col min="7683" max="7683" width="29.140625" customWidth="1"/>
    <col min="7685" max="7685" width="10.28515625" bestFit="1" customWidth="1"/>
    <col min="7691" max="7691" width="10" customWidth="1"/>
    <col min="7692" max="7692" width="9.28515625" customWidth="1"/>
    <col min="7937" max="7937" width="7" customWidth="1"/>
    <col min="7938" max="7938" width="10.140625" customWidth="1"/>
    <col min="7939" max="7939" width="29.140625" customWidth="1"/>
    <col min="7941" max="7941" width="10.28515625" bestFit="1" customWidth="1"/>
    <col min="7947" max="7947" width="10" customWidth="1"/>
    <col min="7948" max="7948" width="9.28515625" customWidth="1"/>
    <col min="8193" max="8193" width="7" customWidth="1"/>
    <col min="8194" max="8194" width="10.140625" customWidth="1"/>
    <col min="8195" max="8195" width="29.140625" customWidth="1"/>
    <col min="8197" max="8197" width="10.28515625" bestFit="1" customWidth="1"/>
    <col min="8203" max="8203" width="10" customWidth="1"/>
    <col min="8204" max="8204" width="9.28515625" customWidth="1"/>
    <col min="8449" max="8449" width="7" customWidth="1"/>
    <col min="8450" max="8450" width="10.140625" customWidth="1"/>
    <col min="8451" max="8451" width="29.140625" customWidth="1"/>
    <col min="8453" max="8453" width="10.28515625" bestFit="1" customWidth="1"/>
    <col min="8459" max="8459" width="10" customWidth="1"/>
    <col min="8460" max="8460" width="9.28515625" customWidth="1"/>
    <col min="8705" max="8705" width="7" customWidth="1"/>
    <col min="8706" max="8706" width="10.140625" customWidth="1"/>
    <col min="8707" max="8707" width="29.140625" customWidth="1"/>
    <col min="8709" max="8709" width="10.28515625" bestFit="1" customWidth="1"/>
    <col min="8715" max="8715" width="10" customWidth="1"/>
    <col min="8716" max="8716" width="9.28515625" customWidth="1"/>
    <col min="8961" max="8961" width="7" customWidth="1"/>
    <col min="8962" max="8962" width="10.140625" customWidth="1"/>
    <col min="8963" max="8963" width="29.140625" customWidth="1"/>
    <col min="8965" max="8965" width="10.28515625" bestFit="1" customWidth="1"/>
    <col min="8971" max="8971" width="10" customWidth="1"/>
    <col min="8972" max="8972" width="9.28515625" customWidth="1"/>
    <col min="9217" max="9217" width="7" customWidth="1"/>
    <col min="9218" max="9218" width="10.140625" customWidth="1"/>
    <col min="9219" max="9219" width="29.140625" customWidth="1"/>
    <col min="9221" max="9221" width="10.28515625" bestFit="1" customWidth="1"/>
    <col min="9227" max="9227" width="10" customWidth="1"/>
    <col min="9228" max="9228" width="9.28515625" customWidth="1"/>
    <col min="9473" max="9473" width="7" customWidth="1"/>
    <col min="9474" max="9474" width="10.140625" customWidth="1"/>
    <col min="9475" max="9475" width="29.140625" customWidth="1"/>
    <col min="9477" max="9477" width="10.28515625" bestFit="1" customWidth="1"/>
    <col min="9483" max="9483" width="10" customWidth="1"/>
    <col min="9484" max="9484" width="9.28515625" customWidth="1"/>
    <col min="9729" max="9729" width="7" customWidth="1"/>
    <col min="9730" max="9730" width="10.140625" customWidth="1"/>
    <col min="9731" max="9731" width="29.140625" customWidth="1"/>
    <col min="9733" max="9733" width="10.28515625" bestFit="1" customWidth="1"/>
    <col min="9739" max="9739" width="10" customWidth="1"/>
    <col min="9740" max="9740" width="9.28515625" customWidth="1"/>
    <col min="9985" max="9985" width="7" customWidth="1"/>
    <col min="9986" max="9986" width="10.140625" customWidth="1"/>
    <col min="9987" max="9987" width="29.140625" customWidth="1"/>
    <col min="9989" max="9989" width="10.28515625" bestFit="1" customWidth="1"/>
    <col min="9995" max="9995" width="10" customWidth="1"/>
    <col min="9996" max="9996" width="9.28515625" customWidth="1"/>
    <col min="10241" max="10241" width="7" customWidth="1"/>
    <col min="10242" max="10242" width="10.140625" customWidth="1"/>
    <col min="10243" max="10243" width="29.140625" customWidth="1"/>
    <col min="10245" max="10245" width="10.28515625" bestFit="1" customWidth="1"/>
    <col min="10251" max="10251" width="10" customWidth="1"/>
    <col min="10252" max="10252" width="9.28515625" customWidth="1"/>
    <col min="10497" max="10497" width="7" customWidth="1"/>
    <col min="10498" max="10498" width="10.140625" customWidth="1"/>
    <col min="10499" max="10499" width="29.140625" customWidth="1"/>
    <col min="10501" max="10501" width="10.28515625" bestFit="1" customWidth="1"/>
    <col min="10507" max="10507" width="10" customWidth="1"/>
    <col min="10508" max="10508" width="9.28515625" customWidth="1"/>
    <col min="10753" max="10753" width="7" customWidth="1"/>
    <col min="10754" max="10754" width="10.140625" customWidth="1"/>
    <col min="10755" max="10755" width="29.140625" customWidth="1"/>
    <col min="10757" max="10757" width="10.28515625" bestFit="1" customWidth="1"/>
    <col min="10763" max="10763" width="10" customWidth="1"/>
    <col min="10764" max="10764" width="9.28515625" customWidth="1"/>
    <col min="11009" max="11009" width="7" customWidth="1"/>
    <col min="11010" max="11010" width="10.140625" customWidth="1"/>
    <col min="11011" max="11011" width="29.140625" customWidth="1"/>
    <col min="11013" max="11013" width="10.28515625" bestFit="1" customWidth="1"/>
    <col min="11019" max="11019" width="10" customWidth="1"/>
    <col min="11020" max="11020" width="9.28515625" customWidth="1"/>
    <col min="11265" max="11265" width="7" customWidth="1"/>
    <col min="11266" max="11266" width="10.140625" customWidth="1"/>
    <col min="11267" max="11267" width="29.140625" customWidth="1"/>
    <col min="11269" max="11269" width="10.28515625" bestFit="1" customWidth="1"/>
    <col min="11275" max="11275" width="10" customWidth="1"/>
    <col min="11276" max="11276" width="9.28515625" customWidth="1"/>
    <col min="11521" max="11521" width="7" customWidth="1"/>
    <col min="11522" max="11522" width="10.140625" customWidth="1"/>
    <col min="11523" max="11523" width="29.140625" customWidth="1"/>
    <col min="11525" max="11525" width="10.28515625" bestFit="1" customWidth="1"/>
    <col min="11531" max="11531" width="10" customWidth="1"/>
    <col min="11532" max="11532" width="9.28515625" customWidth="1"/>
    <col min="11777" max="11777" width="7" customWidth="1"/>
    <col min="11778" max="11778" width="10.140625" customWidth="1"/>
    <col min="11779" max="11779" width="29.140625" customWidth="1"/>
    <col min="11781" max="11781" width="10.28515625" bestFit="1" customWidth="1"/>
    <col min="11787" max="11787" width="10" customWidth="1"/>
    <col min="11788" max="11788" width="9.28515625" customWidth="1"/>
    <col min="12033" max="12033" width="7" customWidth="1"/>
    <col min="12034" max="12034" width="10.140625" customWidth="1"/>
    <col min="12035" max="12035" width="29.140625" customWidth="1"/>
    <col min="12037" max="12037" width="10.28515625" bestFit="1" customWidth="1"/>
    <col min="12043" max="12043" width="10" customWidth="1"/>
    <col min="12044" max="12044" width="9.28515625" customWidth="1"/>
    <col min="12289" max="12289" width="7" customWidth="1"/>
    <col min="12290" max="12290" width="10.140625" customWidth="1"/>
    <col min="12291" max="12291" width="29.140625" customWidth="1"/>
    <col min="12293" max="12293" width="10.28515625" bestFit="1" customWidth="1"/>
    <col min="12299" max="12299" width="10" customWidth="1"/>
    <col min="12300" max="12300" width="9.28515625" customWidth="1"/>
    <col min="12545" max="12545" width="7" customWidth="1"/>
    <col min="12546" max="12546" width="10.140625" customWidth="1"/>
    <col min="12547" max="12547" width="29.140625" customWidth="1"/>
    <col min="12549" max="12549" width="10.28515625" bestFit="1" customWidth="1"/>
    <col min="12555" max="12555" width="10" customWidth="1"/>
    <col min="12556" max="12556" width="9.28515625" customWidth="1"/>
    <col min="12801" max="12801" width="7" customWidth="1"/>
    <col min="12802" max="12802" width="10.140625" customWidth="1"/>
    <col min="12803" max="12803" width="29.140625" customWidth="1"/>
    <col min="12805" max="12805" width="10.28515625" bestFit="1" customWidth="1"/>
    <col min="12811" max="12811" width="10" customWidth="1"/>
    <col min="12812" max="12812" width="9.28515625" customWidth="1"/>
    <col min="13057" max="13057" width="7" customWidth="1"/>
    <col min="13058" max="13058" width="10.140625" customWidth="1"/>
    <col min="13059" max="13059" width="29.140625" customWidth="1"/>
    <col min="13061" max="13061" width="10.28515625" bestFit="1" customWidth="1"/>
    <col min="13067" max="13067" width="10" customWidth="1"/>
    <col min="13068" max="13068" width="9.28515625" customWidth="1"/>
    <col min="13313" max="13313" width="7" customWidth="1"/>
    <col min="13314" max="13314" width="10.140625" customWidth="1"/>
    <col min="13315" max="13315" width="29.140625" customWidth="1"/>
    <col min="13317" max="13317" width="10.28515625" bestFit="1" customWidth="1"/>
    <col min="13323" max="13323" width="10" customWidth="1"/>
    <col min="13324" max="13324" width="9.28515625" customWidth="1"/>
    <col min="13569" max="13569" width="7" customWidth="1"/>
    <col min="13570" max="13570" width="10.140625" customWidth="1"/>
    <col min="13571" max="13571" width="29.140625" customWidth="1"/>
    <col min="13573" max="13573" width="10.28515625" bestFit="1" customWidth="1"/>
    <col min="13579" max="13579" width="10" customWidth="1"/>
    <col min="13580" max="13580" width="9.28515625" customWidth="1"/>
    <col min="13825" max="13825" width="7" customWidth="1"/>
    <col min="13826" max="13826" width="10.140625" customWidth="1"/>
    <col min="13827" max="13827" width="29.140625" customWidth="1"/>
    <col min="13829" max="13829" width="10.28515625" bestFit="1" customWidth="1"/>
    <col min="13835" max="13835" width="10" customWidth="1"/>
    <col min="13836" max="13836" width="9.28515625" customWidth="1"/>
    <col min="14081" max="14081" width="7" customWidth="1"/>
    <col min="14082" max="14082" width="10.140625" customWidth="1"/>
    <col min="14083" max="14083" width="29.140625" customWidth="1"/>
    <col min="14085" max="14085" width="10.28515625" bestFit="1" customWidth="1"/>
    <col min="14091" max="14091" width="10" customWidth="1"/>
    <col min="14092" max="14092" width="9.28515625" customWidth="1"/>
    <col min="14337" max="14337" width="7" customWidth="1"/>
    <col min="14338" max="14338" width="10.140625" customWidth="1"/>
    <col min="14339" max="14339" width="29.140625" customWidth="1"/>
    <col min="14341" max="14341" width="10.28515625" bestFit="1" customWidth="1"/>
    <col min="14347" max="14347" width="10" customWidth="1"/>
    <col min="14348" max="14348" width="9.28515625" customWidth="1"/>
    <col min="14593" max="14593" width="7" customWidth="1"/>
    <col min="14594" max="14594" width="10.140625" customWidth="1"/>
    <col min="14595" max="14595" width="29.140625" customWidth="1"/>
    <col min="14597" max="14597" width="10.28515625" bestFit="1" customWidth="1"/>
    <col min="14603" max="14603" width="10" customWidth="1"/>
    <col min="14604" max="14604" width="9.28515625" customWidth="1"/>
    <col min="14849" max="14849" width="7" customWidth="1"/>
    <col min="14850" max="14850" width="10.140625" customWidth="1"/>
    <col min="14851" max="14851" width="29.140625" customWidth="1"/>
    <col min="14853" max="14853" width="10.28515625" bestFit="1" customWidth="1"/>
    <col min="14859" max="14859" width="10" customWidth="1"/>
    <col min="14860" max="14860" width="9.28515625" customWidth="1"/>
    <col min="15105" max="15105" width="7" customWidth="1"/>
    <col min="15106" max="15106" width="10.140625" customWidth="1"/>
    <col min="15107" max="15107" width="29.140625" customWidth="1"/>
    <col min="15109" max="15109" width="10.28515625" bestFit="1" customWidth="1"/>
    <col min="15115" max="15115" width="10" customWidth="1"/>
    <col min="15116" max="15116" width="9.28515625" customWidth="1"/>
    <col min="15361" max="15361" width="7" customWidth="1"/>
    <col min="15362" max="15362" width="10.140625" customWidth="1"/>
    <col min="15363" max="15363" width="29.140625" customWidth="1"/>
    <col min="15365" max="15365" width="10.28515625" bestFit="1" customWidth="1"/>
    <col min="15371" max="15371" width="10" customWidth="1"/>
    <col min="15372" max="15372" width="9.28515625" customWidth="1"/>
    <col min="15617" max="15617" width="7" customWidth="1"/>
    <col min="15618" max="15618" width="10.140625" customWidth="1"/>
    <col min="15619" max="15619" width="29.140625" customWidth="1"/>
    <col min="15621" max="15621" width="10.28515625" bestFit="1" customWidth="1"/>
    <col min="15627" max="15627" width="10" customWidth="1"/>
    <col min="15628" max="15628" width="9.28515625" customWidth="1"/>
    <col min="15873" max="15873" width="7" customWidth="1"/>
    <col min="15874" max="15874" width="10.140625" customWidth="1"/>
    <col min="15875" max="15875" width="29.140625" customWidth="1"/>
    <col min="15877" max="15877" width="10.28515625" bestFit="1" customWidth="1"/>
    <col min="15883" max="15883" width="10" customWidth="1"/>
    <col min="15884" max="15884" width="9.28515625" customWidth="1"/>
    <col min="16129" max="16129" width="7" customWidth="1"/>
    <col min="16130" max="16130" width="10.140625" customWidth="1"/>
    <col min="16131" max="16131" width="29.140625" customWidth="1"/>
    <col min="16133" max="16133" width="10.28515625" bestFit="1" customWidth="1"/>
    <col min="16139" max="16139" width="10" customWidth="1"/>
    <col min="16140" max="16140" width="9.28515625" customWidth="1"/>
  </cols>
  <sheetData>
    <row r="1" spans="1:12" ht="60" customHeight="1">
      <c r="A1" s="504" t="s">
        <v>121</v>
      </c>
      <c r="B1" s="504"/>
      <c r="C1" s="504"/>
      <c r="D1" s="504"/>
      <c r="E1" s="504"/>
      <c r="F1" s="504"/>
      <c r="G1" s="504"/>
      <c r="H1" s="504"/>
      <c r="I1" s="504"/>
      <c r="J1" s="504"/>
      <c r="K1" s="504"/>
      <c r="L1" s="504"/>
    </row>
    <row r="2" spans="1:12" ht="43.5" customHeight="1">
      <c r="A2" s="170" t="s">
        <v>122</v>
      </c>
      <c r="B2" s="171" t="s">
        <v>123</v>
      </c>
      <c r="C2" s="171" t="s">
        <v>124</v>
      </c>
      <c r="D2" s="172" t="s">
        <v>125</v>
      </c>
      <c r="E2" s="172" t="s">
        <v>68</v>
      </c>
      <c r="F2" s="172" t="s">
        <v>75</v>
      </c>
      <c r="G2" s="172" t="s">
        <v>126</v>
      </c>
      <c r="H2" s="172" t="s">
        <v>127</v>
      </c>
      <c r="I2" s="172" t="s">
        <v>128</v>
      </c>
      <c r="J2" s="172" t="s">
        <v>129</v>
      </c>
      <c r="K2" s="172" t="s">
        <v>130</v>
      </c>
      <c r="L2" s="173"/>
    </row>
    <row r="3" spans="1:12" ht="16.5" customHeight="1">
      <c r="A3" s="174"/>
      <c r="B3" s="175"/>
      <c r="C3" s="176"/>
      <c r="D3" s="177"/>
      <c r="E3" s="178"/>
      <c r="F3" s="179"/>
      <c r="G3" s="179"/>
      <c r="H3" s="179"/>
      <c r="I3" s="179"/>
      <c r="J3" s="179"/>
      <c r="K3" s="180"/>
      <c r="L3" s="173"/>
    </row>
    <row r="4" spans="1:12" ht="16.5" customHeight="1">
      <c r="A4" s="174"/>
      <c r="B4" s="175"/>
      <c r="C4" s="176"/>
      <c r="D4" s="177"/>
      <c r="E4" s="178"/>
      <c r="F4" s="179"/>
      <c r="G4" s="179"/>
      <c r="H4" s="179"/>
      <c r="I4" s="179"/>
      <c r="J4" s="179"/>
      <c r="K4" s="180"/>
      <c r="L4" s="173"/>
    </row>
    <row r="5" spans="1:12" ht="16.5" customHeight="1">
      <c r="A5" s="174"/>
      <c r="B5" s="175"/>
      <c r="C5" s="176"/>
      <c r="D5" s="177"/>
      <c r="E5" s="177"/>
      <c r="F5" s="177"/>
      <c r="G5" s="179"/>
      <c r="H5" s="179"/>
      <c r="I5" s="179"/>
      <c r="J5" s="179"/>
      <c r="K5" s="180"/>
      <c r="L5" s="173"/>
    </row>
    <row r="6" spans="1:12" ht="16.5" customHeight="1">
      <c r="A6" s="174"/>
      <c r="B6" s="175"/>
      <c r="C6" s="176"/>
      <c r="D6" s="177"/>
      <c r="E6" s="181"/>
      <c r="F6" s="179"/>
      <c r="G6" s="179"/>
      <c r="H6" s="179"/>
      <c r="I6" s="179"/>
      <c r="J6" s="179"/>
      <c r="K6" s="180"/>
      <c r="L6" s="173"/>
    </row>
    <row r="7" spans="1:12" ht="16.5" customHeight="1">
      <c r="A7" s="174"/>
      <c r="B7" s="175"/>
      <c r="C7" s="176"/>
      <c r="D7" s="177"/>
      <c r="E7" s="181"/>
      <c r="F7" s="179"/>
      <c r="G7" s="179"/>
      <c r="H7" s="179"/>
      <c r="I7" s="179"/>
      <c r="J7" s="179"/>
      <c r="K7" s="180"/>
      <c r="L7" s="173"/>
    </row>
    <row r="8" spans="1:12" ht="16.5" customHeight="1">
      <c r="A8" s="174"/>
      <c r="B8" s="175"/>
      <c r="C8" s="176"/>
      <c r="D8" s="177"/>
      <c r="E8" s="181"/>
      <c r="F8" s="179"/>
      <c r="G8" s="179"/>
      <c r="H8" s="179"/>
      <c r="I8" s="179"/>
      <c r="J8" s="179"/>
      <c r="K8" s="180"/>
      <c r="L8" s="173"/>
    </row>
    <row r="9" spans="1:12" ht="16.5" customHeight="1">
      <c r="A9" s="174"/>
      <c r="B9" s="175"/>
      <c r="C9" s="176"/>
      <c r="D9" s="177"/>
      <c r="E9" s="181"/>
      <c r="F9" s="179"/>
      <c r="G9" s="179"/>
      <c r="H9" s="179"/>
      <c r="I9" s="179"/>
      <c r="J9" s="179"/>
      <c r="K9" s="180"/>
      <c r="L9" s="173"/>
    </row>
    <row r="10" spans="1:12" ht="16.5" customHeight="1">
      <c r="A10" s="174"/>
      <c r="B10" s="175"/>
      <c r="C10" s="176"/>
      <c r="D10" s="177"/>
      <c r="E10" s="181"/>
      <c r="F10" s="177"/>
      <c r="G10" s="179"/>
      <c r="H10" s="179"/>
      <c r="I10" s="179"/>
      <c r="J10" s="179"/>
      <c r="K10" s="180"/>
      <c r="L10" s="173"/>
    </row>
    <row r="11" spans="1:12" ht="16.5" customHeight="1">
      <c r="A11" s="174"/>
      <c r="B11" s="175"/>
      <c r="C11" s="176"/>
      <c r="D11" s="177"/>
      <c r="E11" s="178"/>
      <c r="F11" s="177"/>
      <c r="G11" s="179"/>
      <c r="H11" s="179"/>
      <c r="I11" s="179"/>
      <c r="J11" s="179"/>
      <c r="K11" s="182"/>
      <c r="L11" s="173"/>
    </row>
    <row r="12" spans="1:12" ht="16.5" customHeight="1">
      <c r="A12" s="174"/>
      <c r="B12" s="175"/>
      <c r="C12" s="176"/>
      <c r="D12" s="177"/>
      <c r="E12" s="181"/>
      <c r="F12" s="179"/>
      <c r="G12" s="179"/>
      <c r="H12" s="179"/>
      <c r="I12" s="179"/>
      <c r="J12" s="179"/>
      <c r="K12" s="180"/>
      <c r="L12" s="173"/>
    </row>
    <row r="13" spans="1:12" ht="16.5" customHeight="1">
      <c r="A13" s="174"/>
      <c r="B13" s="175"/>
      <c r="C13" s="176"/>
      <c r="D13" s="177"/>
      <c r="E13" s="178"/>
      <c r="F13" s="177"/>
      <c r="G13" s="179"/>
      <c r="H13" s="179"/>
      <c r="I13" s="179"/>
      <c r="J13" s="179"/>
      <c r="K13" s="182"/>
      <c r="L13" s="173"/>
    </row>
    <row r="14" spans="1:12" ht="16.5" customHeight="1">
      <c r="A14" s="174"/>
      <c r="B14" s="175"/>
      <c r="C14" s="176"/>
      <c r="D14" s="177"/>
      <c r="E14" s="181"/>
      <c r="F14" s="179"/>
      <c r="G14" s="179"/>
      <c r="H14" s="179"/>
      <c r="I14" s="179"/>
      <c r="J14" s="179"/>
      <c r="K14" s="180"/>
      <c r="L14" s="173"/>
    </row>
    <row r="15" spans="1:12" ht="16.5" customHeight="1">
      <c r="A15" s="183"/>
      <c r="B15" s="175"/>
      <c r="C15" s="176"/>
      <c r="D15" s="177"/>
      <c r="E15" s="178"/>
      <c r="F15" s="177"/>
      <c r="G15" s="179"/>
      <c r="H15" s="179"/>
      <c r="I15" s="179"/>
      <c r="J15" s="179"/>
      <c r="K15" s="184"/>
      <c r="L15" s="173"/>
    </row>
    <row r="16" spans="1:12" ht="16.5" customHeight="1">
      <c r="A16" s="183"/>
      <c r="B16" s="175"/>
      <c r="C16" s="176"/>
      <c r="D16" s="177"/>
      <c r="E16" s="178"/>
      <c r="F16" s="179"/>
      <c r="G16" s="179"/>
      <c r="H16" s="179"/>
      <c r="I16" s="179"/>
      <c r="J16" s="179"/>
      <c r="K16" s="182"/>
      <c r="L16" s="173"/>
    </row>
    <row r="17" spans="1:12" ht="16.5" customHeight="1">
      <c r="A17" s="183"/>
      <c r="B17" s="175"/>
      <c r="C17" s="176"/>
      <c r="D17" s="177"/>
      <c r="E17" s="178"/>
      <c r="F17" s="179"/>
      <c r="G17" s="179"/>
      <c r="H17" s="179"/>
      <c r="I17" s="179"/>
      <c r="J17" s="179"/>
      <c r="K17" s="182"/>
      <c r="L17" s="173"/>
    </row>
    <row r="18" spans="1:12" ht="16.5" customHeight="1">
      <c r="A18" s="183"/>
      <c r="B18" s="175"/>
      <c r="C18" s="176"/>
      <c r="D18" s="177"/>
      <c r="E18" s="178"/>
      <c r="F18" s="179"/>
      <c r="G18" s="179"/>
      <c r="H18" s="179"/>
      <c r="I18" s="179"/>
      <c r="J18" s="179"/>
      <c r="K18" s="182"/>
      <c r="L18" s="173"/>
    </row>
    <row r="19" spans="1:12" ht="16.5" customHeight="1">
      <c r="A19" s="183"/>
      <c r="B19" s="175"/>
      <c r="C19" s="176"/>
      <c r="D19" s="177"/>
      <c r="E19" s="181"/>
      <c r="F19" s="179"/>
      <c r="G19" s="179"/>
      <c r="H19" s="179"/>
      <c r="I19" s="179"/>
      <c r="J19" s="179"/>
      <c r="K19" s="180"/>
      <c r="L19" s="173"/>
    </row>
    <row r="20" spans="1:12" ht="16.5" customHeight="1">
      <c r="A20" s="183"/>
      <c r="B20" s="175"/>
      <c r="C20" s="176"/>
      <c r="D20" s="177"/>
      <c r="E20" s="178"/>
      <c r="F20" s="177"/>
      <c r="G20" s="179"/>
      <c r="H20" s="179"/>
      <c r="I20" s="179"/>
      <c r="J20" s="179"/>
      <c r="K20" s="184"/>
      <c r="L20" s="173"/>
    </row>
    <row r="21" spans="1:12" ht="16.5" customHeight="1">
      <c r="A21" s="183"/>
      <c r="B21" s="175"/>
      <c r="C21" s="176"/>
      <c r="D21" s="177"/>
      <c r="E21" s="178"/>
      <c r="F21" s="179"/>
      <c r="G21" s="179"/>
      <c r="H21" s="179"/>
      <c r="I21" s="179"/>
      <c r="J21" s="179"/>
      <c r="K21" s="182"/>
      <c r="L21" s="173"/>
    </row>
    <row r="22" spans="1:12" ht="16.5" customHeight="1">
      <c r="A22" s="185"/>
      <c r="B22" s="186"/>
      <c r="C22" s="187"/>
      <c r="D22" s="188"/>
      <c r="E22" s="189"/>
      <c r="F22" s="190"/>
      <c r="G22" s="190"/>
      <c r="H22" s="190"/>
      <c r="I22" s="190"/>
      <c r="J22" s="190"/>
      <c r="K22" s="191"/>
      <c r="L22" s="192"/>
    </row>
    <row r="23" spans="1:12" ht="20.25" customHeight="1" thickBot="1">
      <c r="A23" s="193"/>
      <c r="B23" s="194"/>
      <c r="C23" s="195" t="s">
        <v>131</v>
      </c>
      <c r="D23" s="196"/>
      <c r="E23" s="196"/>
      <c r="F23" s="196"/>
      <c r="G23" s="196"/>
      <c r="H23" s="196"/>
      <c r="I23" s="196"/>
      <c r="J23" s="196"/>
      <c r="K23" s="196"/>
      <c r="L23" s="196"/>
    </row>
    <row r="24" spans="1:12" ht="20.25" customHeight="1" thickTop="1">
      <c r="A24" s="193"/>
      <c r="B24" s="197"/>
      <c r="C24" s="198" t="s">
        <v>52</v>
      </c>
      <c r="D24" s="199"/>
      <c r="E24" s="200"/>
      <c r="F24" s="200"/>
      <c r="G24" s="200"/>
      <c r="H24" s="200"/>
      <c r="I24" s="200"/>
      <c r="J24" s="200"/>
      <c r="K24" s="200"/>
      <c r="L24" s="200"/>
    </row>
    <row r="25" spans="1:12" ht="20.25" customHeight="1">
      <c r="A25" s="193"/>
      <c r="B25" s="197"/>
      <c r="C25" s="201" t="s">
        <v>132</v>
      </c>
      <c r="D25" s="202"/>
      <c r="E25" s="202"/>
      <c r="F25" s="202"/>
      <c r="G25" s="202"/>
      <c r="H25" s="202"/>
      <c r="I25" s="202"/>
      <c r="J25" s="202"/>
      <c r="K25" s="202"/>
      <c r="L25" s="202"/>
    </row>
    <row r="26" spans="1:12" ht="18.75" customHeight="1"/>
    <row r="27" spans="1:12" ht="18.75" customHeight="1"/>
  </sheetData>
  <mergeCells count="1">
    <mergeCell ref="A1:L1"/>
  </mergeCells>
  <printOptions horizontalCentered="1"/>
  <pageMargins left="0.38" right="0.34" top="0.8" bottom="0.53" header="0.49" footer="0.32"/>
  <pageSetup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indexed="11"/>
    <pageSetUpPr fitToPage="1"/>
  </sheetPr>
  <dimension ref="A1:M43"/>
  <sheetViews>
    <sheetView topLeftCell="A23" zoomScaleNormal="100" workbookViewId="0">
      <selection activeCell="O24" sqref="O24"/>
    </sheetView>
  </sheetViews>
  <sheetFormatPr defaultRowHeight="12.75"/>
  <cols>
    <col min="1" max="1" width="7" customWidth="1"/>
    <col min="2" max="2" width="10.140625" customWidth="1"/>
    <col min="3" max="3" width="29.140625" customWidth="1"/>
    <col min="5" max="5" width="10.28515625" bestFit="1" customWidth="1"/>
    <col min="10" max="10" width="11.7109375" customWidth="1"/>
    <col min="11" max="11" width="4.5703125" customWidth="1"/>
    <col min="13" max="13" width="10" customWidth="1"/>
    <col min="257" max="257" width="7" customWidth="1"/>
    <col min="258" max="258" width="10.140625" customWidth="1"/>
    <col min="259" max="259" width="29.140625" customWidth="1"/>
    <col min="261" max="261" width="10.28515625" bestFit="1" customWidth="1"/>
    <col min="267" max="267" width="10" customWidth="1"/>
    <col min="268" max="268" width="11.7109375" customWidth="1"/>
    <col min="513" max="513" width="7" customWidth="1"/>
    <col min="514" max="514" width="10.140625" customWidth="1"/>
    <col min="515" max="515" width="29.140625" customWidth="1"/>
    <col min="517" max="517" width="10.28515625" bestFit="1" customWidth="1"/>
    <col min="523" max="523" width="10" customWidth="1"/>
    <col min="524" max="524" width="11.7109375" customWidth="1"/>
    <col min="769" max="769" width="7" customWidth="1"/>
    <col min="770" max="770" width="10.140625" customWidth="1"/>
    <col min="771" max="771" width="29.140625" customWidth="1"/>
    <col min="773" max="773" width="10.28515625" bestFit="1" customWidth="1"/>
    <col min="779" max="779" width="10" customWidth="1"/>
    <col min="780" max="780" width="11.7109375" customWidth="1"/>
    <col min="1025" max="1025" width="7" customWidth="1"/>
    <col min="1026" max="1026" width="10.140625" customWidth="1"/>
    <col min="1027" max="1027" width="29.140625" customWidth="1"/>
    <col min="1029" max="1029" width="10.28515625" bestFit="1" customWidth="1"/>
    <col min="1035" max="1035" width="10" customWidth="1"/>
    <col min="1036" max="1036" width="11.7109375" customWidth="1"/>
    <col min="1281" max="1281" width="7" customWidth="1"/>
    <col min="1282" max="1282" width="10.140625" customWidth="1"/>
    <col min="1283" max="1283" width="29.140625" customWidth="1"/>
    <col min="1285" max="1285" width="10.28515625" bestFit="1" customWidth="1"/>
    <col min="1291" max="1291" width="10" customWidth="1"/>
    <col min="1292" max="1292" width="11.7109375" customWidth="1"/>
    <col min="1537" max="1537" width="7" customWidth="1"/>
    <col min="1538" max="1538" width="10.140625" customWidth="1"/>
    <col min="1539" max="1539" width="29.140625" customWidth="1"/>
    <col min="1541" max="1541" width="10.28515625" bestFit="1" customWidth="1"/>
    <col min="1547" max="1547" width="10" customWidth="1"/>
    <col min="1548" max="1548" width="11.7109375" customWidth="1"/>
    <col min="1793" max="1793" width="7" customWidth="1"/>
    <col min="1794" max="1794" width="10.140625" customWidth="1"/>
    <col min="1795" max="1795" width="29.140625" customWidth="1"/>
    <col min="1797" max="1797" width="10.28515625" bestFit="1" customWidth="1"/>
    <col min="1803" max="1803" width="10" customWidth="1"/>
    <col min="1804" max="1804" width="11.7109375" customWidth="1"/>
    <col min="2049" max="2049" width="7" customWidth="1"/>
    <col min="2050" max="2050" width="10.140625" customWidth="1"/>
    <col min="2051" max="2051" width="29.140625" customWidth="1"/>
    <col min="2053" max="2053" width="10.28515625" bestFit="1" customWidth="1"/>
    <col min="2059" max="2059" width="10" customWidth="1"/>
    <col min="2060" max="2060" width="11.7109375" customWidth="1"/>
    <col min="2305" max="2305" width="7" customWidth="1"/>
    <col min="2306" max="2306" width="10.140625" customWidth="1"/>
    <col min="2307" max="2307" width="29.140625" customWidth="1"/>
    <col min="2309" max="2309" width="10.28515625" bestFit="1" customWidth="1"/>
    <col min="2315" max="2315" width="10" customWidth="1"/>
    <col min="2316" max="2316" width="11.7109375" customWidth="1"/>
    <col min="2561" max="2561" width="7" customWidth="1"/>
    <col min="2562" max="2562" width="10.140625" customWidth="1"/>
    <col min="2563" max="2563" width="29.140625" customWidth="1"/>
    <col min="2565" max="2565" width="10.28515625" bestFit="1" customWidth="1"/>
    <col min="2571" max="2571" width="10" customWidth="1"/>
    <col min="2572" max="2572" width="11.7109375" customWidth="1"/>
    <col min="2817" max="2817" width="7" customWidth="1"/>
    <col min="2818" max="2818" width="10.140625" customWidth="1"/>
    <col min="2819" max="2819" width="29.140625" customWidth="1"/>
    <col min="2821" max="2821" width="10.28515625" bestFit="1" customWidth="1"/>
    <col min="2827" max="2827" width="10" customWidth="1"/>
    <col min="2828" max="2828" width="11.7109375" customWidth="1"/>
    <col min="3073" max="3073" width="7" customWidth="1"/>
    <col min="3074" max="3074" width="10.140625" customWidth="1"/>
    <col min="3075" max="3075" width="29.140625" customWidth="1"/>
    <col min="3077" max="3077" width="10.28515625" bestFit="1" customWidth="1"/>
    <col min="3083" max="3083" width="10" customWidth="1"/>
    <col min="3084" max="3084" width="11.7109375" customWidth="1"/>
    <col min="3329" max="3329" width="7" customWidth="1"/>
    <col min="3330" max="3330" width="10.140625" customWidth="1"/>
    <col min="3331" max="3331" width="29.140625" customWidth="1"/>
    <col min="3333" max="3333" width="10.28515625" bestFit="1" customWidth="1"/>
    <col min="3339" max="3339" width="10" customWidth="1"/>
    <col min="3340" max="3340" width="11.7109375" customWidth="1"/>
    <col min="3585" max="3585" width="7" customWidth="1"/>
    <col min="3586" max="3586" width="10.140625" customWidth="1"/>
    <col min="3587" max="3587" width="29.140625" customWidth="1"/>
    <col min="3589" max="3589" width="10.28515625" bestFit="1" customWidth="1"/>
    <col min="3595" max="3595" width="10" customWidth="1"/>
    <col min="3596" max="3596" width="11.7109375" customWidth="1"/>
    <col min="3841" max="3841" width="7" customWidth="1"/>
    <col min="3842" max="3842" width="10.140625" customWidth="1"/>
    <col min="3843" max="3843" width="29.140625" customWidth="1"/>
    <col min="3845" max="3845" width="10.28515625" bestFit="1" customWidth="1"/>
    <col min="3851" max="3851" width="10" customWidth="1"/>
    <col min="3852" max="3852" width="11.7109375" customWidth="1"/>
    <col min="4097" max="4097" width="7" customWidth="1"/>
    <col min="4098" max="4098" width="10.140625" customWidth="1"/>
    <col min="4099" max="4099" width="29.140625" customWidth="1"/>
    <col min="4101" max="4101" width="10.28515625" bestFit="1" customWidth="1"/>
    <col min="4107" max="4107" width="10" customWidth="1"/>
    <col min="4108" max="4108" width="11.7109375" customWidth="1"/>
    <col min="4353" max="4353" width="7" customWidth="1"/>
    <col min="4354" max="4354" width="10.140625" customWidth="1"/>
    <col min="4355" max="4355" width="29.140625" customWidth="1"/>
    <col min="4357" max="4357" width="10.28515625" bestFit="1" customWidth="1"/>
    <col min="4363" max="4363" width="10" customWidth="1"/>
    <col min="4364" max="4364" width="11.7109375" customWidth="1"/>
    <col min="4609" max="4609" width="7" customWidth="1"/>
    <col min="4610" max="4610" width="10.140625" customWidth="1"/>
    <col min="4611" max="4611" width="29.140625" customWidth="1"/>
    <col min="4613" max="4613" width="10.28515625" bestFit="1" customWidth="1"/>
    <col min="4619" max="4619" width="10" customWidth="1"/>
    <col min="4620" max="4620" width="11.7109375" customWidth="1"/>
    <col min="4865" max="4865" width="7" customWidth="1"/>
    <col min="4866" max="4866" width="10.140625" customWidth="1"/>
    <col min="4867" max="4867" width="29.140625" customWidth="1"/>
    <col min="4869" max="4869" width="10.28515625" bestFit="1" customWidth="1"/>
    <col min="4875" max="4875" width="10" customWidth="1"/>
    <col min="4876" max="4876" width="11.7109375" customWidth="1"/>
    <col min="5121" max="5121" width="7" customWidth="1"/>
    <col min="5122" max="5122" width="10.140625" customWidth="1"/>
    <col min="5123" max="5123" width="29.140625" customWidth="1"/>
    <col min="5125" max="5125" width="10.28515625" bestFit="1" customWidth="1"/>
    <col min="5131" max="5131" width="10" customWidth="1"/>
    <col min="5132" max="5132" width="11.7109375" customWidth="1"/>
    <col min="5377" max="5377" width="7" customWidth="1"/>
    <col min="5378" max="5378" width="10.140625" customWidth="1"/>
    <col min="5379" max="5379" width="29.140625" customWidth="1"/>
    <col min="5381" max="5381" width="10.28515625" bestFit="1" customWidth="1"/>
    <col min="5387" max="5387" width="10" customWidth="1"/>
    <col min="5388" max="5388" width="11.7109375" customWidth="1"/>
    <col min="5633" max="5633" width="7" customWidth="1"/>
    <col min="5634" max="5634" width="10.140625" customWidth="1"/>
    <col min="5635" max="5635" width="29.140625" customWidth="1"/>
    <col min="5637" max="5637" width="10.28515625" bestFit="1" customWidth="1"/>
    <col min="5643" max="5643" width="10" customWidth="1"/>
    <col min="5644" max="5644" width="11.7109375" customWidth="1"/>
    <col min="5889" max="5889" width="7" customWidth="1"/>
    <col min="5890" max="5890" width="10.140625" customWidth="1"/>
    <col min="5891" max="5891" width="29.140625" customWidth="1"/>
    <col min="5893" max="5893" width="10.28515625" bestFit="1" customWidth="1"/>
    <col min="5899" max="5899" width="10" customWidth="1"/>
    <col min="5900" max="5900" width="11.7109375" customWidth="1"/>
    <col min="6145" max="6145" width="7" customWidth="1"/>
    <col min="6146" max="6146" width="10.140625" customWidth="1"/>
    <col min="6147" max="6147" width="29.140625" customWidth="1"/>
    <col min="6149" max="6149" width="10.28515625" bestFit="1" customWidth="1"/>
    <col min="6155" max="6155" width="10" customWidth="1"/>
    <col min="6156" max="6156" width="11.7109375" customWidth="1"/>
    <col min="6401" max="6401" width="7" customWidth="1"/>
    <col min="6402" max="6402" width="10.140625" customWidth="1"/>
    <col min="6403" max="6403" width="29.140625" customWidth="1"/>
    <col min="6405" max="6405" width="10.28515625" bestFit="1" customWidth="1"/>
    <col min="6411" max="6411" width="10" customWidth="1"/>
    <col min="6412" max="6412" width="11.7109375" customWidth="1"/>
    <col min="6657" max="6657" width="7" customWidth="1"/>
    <col min="6658" max="6658" width="10.140625" customWidth="1"/>
    <col min="6659" max="6659" width="29.140625" customWidth="1"/>
    <col min="6661" max="6661" width="10.28515625" bestFit="1" customWidth="1"/>
    <col min="6667" max="6667" width="10" customWidth="1"/>
    <col min="6668" max="6668" width="11.7109375" customWidth="1"/>
    <col min="6913" max="6913" width="7" customWidth="1"/>
    <col min="6914" max="6914" width="10.140625" customWidth="1"/>
    <col min="6915" max="6915" width="29.140625" customWidth="1"/>
    <col min="6917" max="6917" width="10.28515625" bestFit="1" customWidth="1"/>
    <col min="6923" max="6923" width="10" customWidth="1"/>
    <col min="6924" max="6924" width="11.7109375" customWidth="1"/>
    <col min="7169" max="7169" width="7" customWidth="1"/>
    <col min="7170" max="7170" width="10.140625" customWidth="1"/>
    <col min="7171" max="7171" width="29.140625" customWidth="1"/>
    <col min="7173" max="7173" width="10.28515625" bestFit="1" customWidth="1"/>
    <col min="7179" max="7179" width="10" customWidth="1"/>
    <col min="7180" max="7180" width="11.7109375" customWidth="1"/>
    <col min="7425" max="7425" width="7" customWidth="1"/>
    <col min="7426" max="7426" width="10.140625" customWidth="1"/>
    <col min="7427" max="7427" width="29.140625" customWidth="1"/>
    <col min="7429" max="7429" width="10.28515625" bestFit="1" customWidth="1"/>
    <col min="7435" max="7435" width="10" customWidth="1"/>
    <col min="7436" max="7436" width="11.7109375" customWidth="1"/>
    <col min="7681" max="7681" width="7" customWidth="1"/>
    <col min="7682" max="7682" width="10.140625" customWidth="1"/>
    <col min="7683" max="7683" width="29.140625" customWidth="1"/>
    <col min="7685" max="7685" width="10.28515625" bestFit="1" customWidth="1"/>
    <col min="7691" max="7691" width="10" customWidth="1"/>
    <col min="7692" max="7692" width="11.7109375" customWidth="1"/>
    <col min="7937" max="7937" width="7" customWidth="1"/>
    <col min="7938" max="7938" width="10.140625" customWidth="1"/>
    <col min="7939" max="7939" width="29.140625" customWidth="1"/>
    <col min="7941" max="7941" width="10.28515625" bestFit="1" customWidth="1"/>
    <col min="7947" max="7947" width="10" customWidth="1"/>
    <col min="7948" max="7948" width="11.7109375" customWidth="1"/>
    <col min="8193" max="8193" width="7" customWidth="1"/>
    <col min="8194" max="8194" width="10.140625" customWidth="1"/>
    <col min="8195" max="8195" width="29.140625" customWidth="1"/>
    <col min="8197" max="8197" width="10.28515625" bestFit="1" customWidth="1"/>
    <col min="8203" max="8203" width="10" customWidth="1"/>
    <col min="8204" max="8204" width="11.7109375" customWidth="1"/>
    <col min="8449" max="8449" width="7" customWidth="1"/>
    <col min="8450" max="8450" width="10.140625" customWidth="1"/>
    <col min="8451" max="8451" width="29.140625" customWidth="1"/>
    <col min="8453" max="8453" width="10.28515625" bestFit="1" customWidth="1"/>
    <col min="8459" max="8459" width="10" customWidth="1"/>
    <col min="8460" max="8460" width="11.7109375" customWidth="1"/>
    <col min="8705" max="8705" width="7" customWidth="1"/>
    <col min="8706" max="8706" width="10.140625" customWidth="1"/>
    <col min="8707" max="8707" width="29.140625" customWidth="1"/>
    <col min="8709" max="8709" width="10.28515625" bestFit="1" customWidth="1"/>
    <col min="8715" max="8715" width="10" customWidth="1"/>
    <col min="8716" max="8716" width="11.7109375" customWidth="1"/>
    <col min="8961" max="8961" width="7" customWidth="1"/>
    <col min="8962" max="8962" width="10.140625" customWidth="1"/>
    <col min="8963" max="8963" width="29.140625" customWidth="1"/>
    <col min="8965" max="8965" width="10.28515625" bestFit="1" customWidth="1"/>
    <col min="8971" max="8971" width="10" customWidth="1"/>
    <col min="8972" max="8972" width="11.7109375" customWidth="1"/>
    <col min="9217" max="9217" width="7" customWidth="1"/>
    <col min="9218" max="9218" width="10.140625" customWidth="1"/>
    <col min="9219" max="9219" width="29.140625" customWidth="1"/>
    <col min="9221" max="9221" width="10.28515625" bestFit="1" customWidth="1"/>
    <col min="9227" max="9227" width="10" customWidth="1"/>
    <col min="9228" max="9228" width="11.7109375" customWidth="1"/>
    <col min="9473" max="9473" width="7" customWidth="1"/>
    <col min="9474" max="9474" width="10.140625" customWidth="1"/>
    <col min="9475" max="9475" width="29.140625" customWidth="1"/>
    <col min="9477" max="9477" width="10.28515625" bestFit="1" customWidth="1"/>
    <col min="9483" max="9483" width="10" customWidth="1"/>
    <col min="9484" max="9484" width="11.7109375" customWidth="1"/>
    <col min="9729" max="9729" width="7" customWidth="1"/>
    <col min="9730" max="9730" width="10.140625" customWidth="1"/>
    <col min="9731" max="9731" width="29.140625" customWidth="1"/>
    <col min="9733" max="9733" width="10.28515625" bestFit="1" customWidth="1"/>
    <col min="9739" max="9739" width="10" customWidth="1"/>
    <col min="9740" max="9740" width="11.7109375" customWidth="1"/>
    <col min="9985" max="9985" width="7" customWidth="1"/>
    <col min="9986" max="9986" width="10.140625" customWidth="1"/>
    <col min="9987" max="9987" width="29.140625" customWidth="1"/>
    <col min="9989" max="9989" width="10.28515625" bestFit="1" customWidth="1"/>
    <col min="9995" max="9995" width="10" customWidth="1"/>
    <col min="9996" max="9996" width="11.7109375" customWidth="1"/>
    <col min="10241" max="10241" width="7" customWidth="1"/>
    <col min="10242" max="10242" width="10.140625" customWidth="1"/>
    <col min="10243" max="10243" width="29.140625" customWidth="1"/>
    <col min="10245" max="10245" width="10.28515625" bestFit="1" customWidth="1"/>
    <col min="10251" max="10251" width="10" customWidth="1"/>
    <col min="10252" max="10252" width="11.7109375" customWidth="1"/>
    <col min="10497" max="10497" width="7" customWidth="1"/>
    <col min="10498" max="10498" width="10.140625" customWidth="1"/>
    <col min="10499" max="10499" width="29.140625" customWidth="1"/>
    <col min="10501" max="10501" width="10.28515625" bestFit="1" customWidth="1"/>
    <col min="10507" max="10507" width="10" customWidth="1"/>
    <col min="10508" max="10508" width="11.7109375" customWidth="1"/>
    <col min="10753" max="10753" width="7" customWidth="1"/>
    <col min="10754" max="10754" width="10.140625" customWidth="1"/>
    <col min="10755" max="10755" width="29.140625" customWidth="1"/>
    <col min="10757" max="10757" width="10.28515625" bestFit="1" customWidth="1"/>
    <col min="10763" max="10763" width="10" customWidth="1"/>
    <col min="10764" max="10764" width="11.7109375" customWidth="1"/>
    <col min="11009" max="11009" width="7" customWidth="1"/>
    <col min="11010" max="11010" width="10.140625" customWidth="1"/>
    <col min="11011" max="11011" width="29.140625" customWidth="1"/>
    <col min="11013" max="11013" width="10.28515625" bestFit="1" customWidth="1"/>
    <col min="11019" max="11019" width="10" customWidth="1"/>
    <col min="11020" max="11020" width="11.7109375" customWidth="1"/>
    <col min="11265" max="11265" width="7" customWidth="1"/>
    <col min="11266" max="11266" width="10.140625" customWidth="1"/>
    <col min="11267" max="11267" width="29.140625" customWidth="1"/>
    <col min="11269" max="11269" width="10.28515625" bestFit="1" customWidth="1"/>
    <col min="11275" max="11275" width="10" customWidth="1"/>
    <col min="11276" max="11276" width="11.7109375" customWidth="1"/>
    <col min="11521" max="11521" width="7" customWidth="1"/>
    <col min="11522" max="11522" width="10.140625" customWidth="1"/>
    <col min="11523" max="11523" width="29.140625" customWidth="1"/>
    <col min="11525" max="11525" width="10.28515625" bestFit="1" customWidth="1"/>
    <col min="11531" max="11531" width="10" customWidth="1"/>
    <col min="11532" max="11532" width="11.7109375" customWidth="1"/>
    <col min="11777" max="11777" width="7" customWidth="1"/>
    <col min="11778" max="11778" width="10.140625" customWidth="1"/>
    <col min="11779" max="11779" width="29.140625" customWidth="1"/>
    <col min="11781" max="11781" width="10.28515625" bestFit="1" customWidth="1"/>
    <col min="11787" max="11787" width="10" customWidth="1"/>
    <col min="11788" max="11788" width="11.7109375" customWidth="1"/>
    <col min="12033" max="12033" width="7" customWidth="1"/>
    <col min="12034" max="12034" width="10.140625" customWidth="1"/>
    <col min="12035" max="12035" width="29.140625" customWidth="1"/>
    <col min="12037" max="12037" width="10.28515625" bestFit="1" customWidth="1"/>
    <col min="12043" max="12043" width="10" customWidth="1"/>
    <col min="12044" max="12044" width="11.7109375" customWidth="1"/>
    <col min="12289" max="12289" width="7" customWidth="1"/>
    <col min="12290" max="12290" width="10.140625" customWidth="1"/>
    <col min="12291" max="12291" width="29.140625" customWidth="1"/>
    <col min="12293" max="12293" width="10.28515625" bestFit="1" customWidth="1"/>
    <col min="12299" max="12299" width="10" customWidth="1"/>
    <col min="12300" max="12300" width="11.7109375" customWidth="1"/>
    <col min="12545" max="12545" width="7" customWidth="1"/>
    <col min="12546" max="12546" width="10.140625" customWidth="1"/>
    <col min="12547" max="12547" width="29.140625" customWidth="1"/>
    <col min="12549" max="12549" width="10.28515625" bestFit="1" customWidth="1"/>
    <col min="12555" max="12555" width="10" customWidth="1"/>
    <col min="12556" max="12556" width="11.7109375" customWidth="1"/>
    <col min="12801" max="12801" width="7" customWidth="1"/>
    <col min="12802" max="12802" width="10.140625" customWidth="1"/>
    <col min="12803" max="12803" width="29.140625" customWidth="1"/>
    <col min="12805" max="12805" width="10.28515625" bestFit="1" customWidth="1"/>
    <col min="12811" max="12811" width="10" customWidth="1"/>
    <col min="12812" max="12812" width="11.7109375" customWidth="1"/>
    <col min="13057" max="13057" width="7" customWidth="1"/>
    <col min="13058" max="13058" width="10.140625" customWidth="1"/>
    <col min="13059" max="13059" width="29.140625" customWidth="1"/>
    <col min="13061" max="13061" width="10.28515625" bestFit="1" customWidth="1"/>
    <col min="13067" max="13067" width="10" customWidth="1"/>
    <col min="13068" max="13068" width="11.7109375" customWidth="1"/>
    <col min="13313" max="13313" width="7" customWidth="1"/>
    <col min="13314" max="13314" width="10.140625" customWidth="1"/>
    <col min="13315" max="13315" width="29.140625" customWidth="1"/>
    <col min="13317" max="13317" width="10.28515625" bestFit="1" customWidth="1"/>
    <col min="13323" max="13323" width="10" customWidth="1"/>
    <col min="13324" max="13324" width="11.7109375" customWidth="1"/>
    <col min="13569" max="13569" width="7" customWidth="1"/>
    <col min="13570" max="13570" width="10.140625" customWidth="1"/>
    <col min="13571" max="13571" width="29.140625" customWidth="1"/>
    <col min="13573" max="13573" width="10.28515625" bestFit="1" customWidth="1"/>
    <col min="13579" max="13579" width="10" customWidth="1"/>
    <col min="13580" max="13580" width="11.7109375" customWidth="1"/>
    <col min="13825" max="13825" width="7" customWidth="1"/>
    <col min="13826" max="13826" width="10.140625" customWidth="1"/>
    <col min="13827" max="13827" width="29.140625" customWidth="1"/>
    <col min="13829" max="13829" width="10.28515625" bestFit="1" customWidth="1"/>
    <col min="13835" max="13835" width="10" customWidth="1"/>
    <col min="13836" max="13836" width="11.7109375" customWidth="1"/>
    <col min="14081" max="14081" width="7" customWidth="1"/>
    <col min="14082" max="14082" width="10.140625" customWidth="1"/>
    <col min="14083" max="14083" width="29.140625" customWidth="1"/>
    <col min="14085" max="14085" width="10.28515625" bestFit="1" customWidth="1"/>
    <col min="14091" max="14091" width="10" customWidth="1"/>
    <col min="14092" max="14092" width="11.7109375" customWidth="1"/>
    <col min="14337" max="14337" width="7" customWidth="1"/>
    <col min="14338" max="14338" width="10.140625" customWidth="1"/>
    <col min="14339" max="14339" width="29.140625" customWidth="1"/>
    <col min="14341" max="14341" width="10.28515625" bestFit="1" customWidth="1"/>
    <col min="14347" max="14347" width="10" customWidth="1"/>
    <col min="14348" max="14348" width="11.7109375" customWidth="1"/>
    <col min="14593" max="14593" width="7" customWidth="1"/>
    <col min="14594" max="14594" width="10.140625" customWidth="1"/>
    <col min="14595" max="14595" width="29.140625" customWidth="1"/>
    <col min="14597" max="14597" width="10.28515625" bestFit="1" customWidth="1"/>
    <col min="14603" max="14603" width="10" customWidth="1"/>
    <col min="14604" max="14604" width="11.7109375" customWidth="1"/>
    <col min="14849" max="14849" width="7" customWidth="1"/>
    <col min="14850" max="14850" width="10.140625" customWidth="1"/>
    <col min="14851" max="14851" width="29.140625" customWidth="1"/>
    <col min="14853" max="14853" width="10.28515625" bestFit="1" customWidth="1"/>
    <col min="14859" max="14859" width="10" customWidth="1"/>
    <col min="14860" max="14860" width="11.7109375" customWidth="1"/>
    <col min="15105" max="15105" width="7" customWidth="1"/>
    <col min="15106" max="15106" width="10.140625" customWidth="1"/>
    <col min="15107" max="15107" width="29.140625" customWidth="1"/>
    <col min="15109" max="15109" width="10.28515625" bestFit="1" customWidth="1"/>
    <col min="15115" max="15115" width="10" customWidth="1"/>
    <col min="15116" max="15116" width="11.7109375" customWidth="1"/>
    <col min="15361" max="15361" width="7" customWidth="1"/>
    <col min="15362" max="15362" width="10.140625" customWidth="1"/>
    <col min="15363" max="15363" width="29.140625" customWidth="1"/>
    <col min="15365" max="15365" width="10.28515625" bestFit="1" customWidth="1"/>
    <col min="15371" max="15371" width="10" customWidth="1"/>
    <col min="15372" max="15372" width="11.7109375" customWidth="1"/>
    <col min="15617" max="15617" width="7" customWidth="1"/>
    <col min="15618" max="15618" width="10.140625" customWidth="1"/>
    <col min="15619" max="15619" width="29.140625" customWidth="1"/>
    <col min="15621" max="15621" width="10.28515625" bestFit="1" customWidth="1"/>
    <col min="15627" max="15627" width="10" customWidth="1"/>
    <col min="15628" max="15628" width="11.7109375" customWidth="1"/>
    <col min="15873" max="15873" width="7" customWidth="1"/>
    <col min="15874" max="15874" width="10.140625" customWidth="1"/>
    <col min="15875" max="15875" width="29.140625" customWidth="1"/>
    <col min="15877" max="15877" width="10.28515625" bestFit="1" customWidth="1"/>
    <col min="15883" max="15883" width="10" customWidth="1"/>
    <col min="15884" max="15884" width="11.7109375" customWidth="1"/>
    <col min="16129" max="16129" width="7" customWidth="1"/>
    <col min="16130" max="16130" width="10.140625" customWidth="1"/>
    <col min="16131" max="16131" width="29.140625" customWidth="1"/>
    <col min="16133" max="16133" width="10.28515625" bestFit="1" customWidth="1"/>
    <col min="16139" max="16139" width="10" customWidth="1"/>
    <col min="16140" max="16140" width="11.7109375" customWidth="1"/>
  </cols>
  <sheetData>
    <row r="1" spans="1:13" ht="60" customHeight="1">
      <c r="A1" s="504" t="s">
        <v>133</v>
      </c>
      <c r="B1" s="504"/>
      <c r="C1" s="504"/>
      <c r="D1" s="504"/>
      <c r="E1" s="504"/>
      <c r="F1" s="504"/>
      <c r="G1" s="504"/>
      <c r="H1" s="504"/>
      <c r="I1" s="504"/>
      <c r="J1" s="504"/>
      <c r="L1" s="505" t="s">
        <v>314</v>
      </c>
      <c r="M1" s="506"/>
    </row>
    <row r="2" spans="1:13" ht="43.5" customHeight="1">
      <c r="A2" s="170" t="s">
        <v>122</v>
      </c>
      <c r="B2" s="171" t="s">
        <v>123</v>
      </c>
      <c r="C2" s="171" t="s">
        <v>124</v>
      </c>
      <c r="D2" s="172" t="s">
        <v>125</v>
      </c>
      <c r="E2" s="172" t="s">
        <v>68</v>
      </c>
      <c r="F2" s="172" t="s">
        <v>75</v>
      </c>
      <c r="G2" s="172" t="s">
        <v>126</v>
      </c>
      <c r="H2" s="172" t="s">
        <v>127</v>
      </c>
      <c r="I2" s="172" t="s">
        <v>128</v>
      </c>
      <c r="J2" s="173"/>
      <c r="L2" s="472" t="s">
        <v>134</v>
      </c>
      <c r="M2" s="473" t="s">
        <v>135</v>
      </c>
    </row>
    <row r="3" spans="1:13" ht="16.5" customHeight="1">
      <c r="A3" s="174">
        <v>35796</v>
      </c>
      <c r="B3" s="175">
        <v>4000</v>
      </c>
      <c r="C3" s="176" t="s">
        <v>136</v>
      </c>
      <c r="D3" s="177"/>
      <c r="E3" s="178"/>
      <c r="F3" s="179"/>
      <c r="G3" s="179"/>
      <c r="H3" s="179"/>
      <c r="I3" s="179"/>
      <c r="J3" s="173"/>
      <c r="L3" s="474"/>
      <c r="M3" s="475"/>
    </row>
    <row r="4" spans="1:13" ht="16.5" customHeight="1">
      <c r="A4" s="174">
        <v>35796</v>
      </c>
      <c r="B4" s="175">
        <v>1000</v>
      </c>
      <c r="C4" s="176" t="s">
        <v>137</v>
      </c>
      <c r="D4" s="177"/>
      <c r="E4" s="178"/>
      <c r="F4" s="179"/>
      <c r="G4" s="179"/>
      <c r="H4" s="179"/>
      <c r="I4" s="179"/>
      <c r="J4" s="173"/>
      <c r="L4" s="474"/>
      <c r="M4" s="475"/>
    </row>
    <row r="5" spans="1:13" ht="16.5" customHeight="1">
      <c r="A5" s="174">
        <v>35818</v>
      </c>
      <c r="B5" s="175">
        <v>11</v>
      </c>
      <c r="C5" s="176" t="s">
        <v>138</v>
      </c>
      <c r="D5" s="177"/>
      <c r="E5" s="177"/>
      <c r="F5" s="177"/>
      <c r="G5" s="179"/>
      <c r="H5" s="179">
        <v>11</v>
      </c>
      <c r="I5" s="179"/>
      <c r="J5" s="173"/>
      <c r="L5" s="474"/>
      <c r="M5" s="475"/>
    </row>
    <row r="6" spans="1:13" ht="16.5" customHeight="1">
      <c r="A6" s="174">
        <v>35853</v>
      </c>
      <c r="B6" s="175">
        <v>250</v>
      </c>
      <c r="C6" s="176" t="s">
        <v>139</v>
      </c>
      <c r="D6" s="177">
        <v>250</v>
      </c>
      <c r="E6" s="181"/>
      <c r="F6" s="179"/>
      <c r="G6" s="179"/>
      <c r="H6" s="179"/>
      <c r="I6" s="179"/>
      <c r="J6" s="173"/>
      <c r="L6" s="474"/>
      <c r="M6" s="475"/>
    </row>
    <row r="7" spans="1:13" ht="16.5" customHeight="1">
      <c r="A7" s="174">
        <v>35853</v>
      </c>
      <c r="B7" s="175">
        <v>7.38</v>
      </c>
      <c r="C7" s="176" t="s">
        <v>140</v>
      </c>
      <c r="D7" s="177">
        <v>7.38</v>
      </c>
      <c r="E7" s="181"/>
      <c r="F7" s="179"/>
      <c r="G7" s="179"/>
      <c r="H7" s="179"/>
      <c r="I7" s="179"/>
      <c r="J7" s="173"/>
      <c r="L7" s="474"/>
      <c r="M7" s="475"/>
    </row>
    <row r="8" spans="1:13" ht="16.5" customHeight="1">
      <c r="A8" s="174">
        <v>35898</v>
      </c>
      <c r="B8" s="175">
        <v>249.04</v>
      </c>
      <c r="C8" s="176" t="s">
        <v>141</v>
      </c>
      <c r="D8" s="177"/>
      <c r="E8" s="181"/>
      <c r="F8" s="179"/>
      <c r="G8" s="179">
        <v>249.04</v>
      </c>
      <c r="H8" s="179"/>
      <c r="I8" s="179"/>
      <c r="J8" s="173"/>
      <c r="L8" s="474"/>
      <c r="M8" s="475"/>
    </row>
    <row r="9" spans="1:13" ht="16.5" customHeight="1">
      <c r="A9" s="174">
        <v>35899</v>
      </c>
      <c r="B9" s="175">
        <v>200</v>
      </c>
      <c r="C9" s="176" t="s">
        <v>142</v>
      </c>
      <c r="D9" s="177">
        <v>200</v>
      </c>
      <c r="E9" s="181"/>
      <c r="F9" s="179"/>
      <c r="G9" s="179"/>
      <c r="H9" s="179"/>
      <c r="I9" s="179"/>
      <c r="J9" s="173"/>
      <c r="L9" s="474"/>
      <c r="M9" s="475"/>
    </row>
    <row r="10" spans="1:13" ht="16.5" customHeight="1">
      <c r="A10" s="174">
        <v>35899</v>
      </c>
      <c r="B10" s="175">
        <v>99</v>
      </c>
      <c r="C10" s="176" t="s">
        <v>143</v>
      </c>
      <c r="D10" s="177">
        <v>99</v>
      </c>
      <c r="E10" s="181"/>
      <c r="F10" s="177"/>
      <c r="G10" s="179"/>
      <c r="H10" s="179"/>
      <c r="I10" s="179"/>
      <c r="J10" s="173"/>
      <c r="L10" s="474"/>
      <c r="M10" s="475"/>
    </row>
    <row r="11" spans="1:13" ht="16.5" customHeight="1">
      <c r="A11" s="174">
        <v>35926</v>
      </c>
      <c r="B11" s="175">
        <v>243.75</v>
      </c>
      <c r="C11" s="176" t="s">
        <v>144</v>
      </c>
      <c r="D11" s="177"/>
      <c r="E11" s="178"/>
      <c r="F11" s="177"/>
      <c r="G11" s="179"/>
      <c r="H11" s="179"/>
      <c r="I11" s="179"/>
      <c r="J11" s="173"/>
      <c r="L11" s="474"/>
      <c r="M11" s="476">
        <v>243.75</v>
      </c>
    </row>
    <row r="12" spans="1:13" ht="16.5" customHeight="1">
      <c r="A12" s="174">
        <v>35926</v>
      </c>
      <c r="B12" s="175">
        <v>1200</v>
      </c>
      <c r="C12" s="176" t="s">
        <v>145</v>
      </c>
      <c r="D12" s="177"/>
      <c r="E12" s="181">
        <v>1200</v>
      </c>
      <c r="F12" s="179"/>
      <c r="G12" s="179"/>
      <c r="H12" s="179"/>
      <c r="I12" s="179"/>
      <c r="J12" s="173"/>
      <c r="L12" s="474"/>
      <c r="M12" s="475"/>
    </row>
    <row r="13" spans="1:13" ht="16.5" customHeight="1">
      <c r="A13" s="174">
        <v>35954</v>
      </c>
      <c r="B13" s="175">
        <v>286.33999999999997</v>
      </c>
      <c r="C13" s="176" t="s">
        <v>146</v>
      </c>
      <c r="D13" s="177"/>
      <c r="E13" s="178"/>
      <c r="F13" s="177"/>
      <c r="G13" s="179"/>
      <c r="H13" s="179"/>
      <c r="I13" s="179"/>
      <c r="J13" s="173"/>
      <c r="L13" s="474"/>
      <c r="M13" s="476">
        <v>286.33999999999997</v>
      </c>
    </row>
    <row r="14" spans="1:13" ht="16.5" customHeight="1">
      <c r="A14" s="174">
        <v>35954</v>
      </c>
      <c r="B14" s="175">
        <v>812</v>
      </c>
      <c r="C14" s="176" t="s">
        <v>147</v>
      </c>
      <c r="D14" s="177"/>
      <c r="E14" s="181">
        <v>812</v>
      </c>
      <c r="F14" s="179"/>
      <c r="G14" s="179"/>
      <c r="H14" s="179"/>
      <c r="I14" s="179"/>
      <c r="J14" s="173"/>
      <c r="L14" s="474"/>
      <c r="M14" s="475"/>
    </row>
    <row r="15" spans="1:13" ht="16.5" customHeight="1">
      <c r="A15" s="183">
        <v>35989</v>
      </c>
      <c r="B15" s="175">
        <v>1772.7</v>
      </c>
      <c r="C15" s="176" t="s">
        <v>148</v>
      </c>
      <c r="D15" s="177"/>
      <c r="E15" s="178"/>
      <c r="F15" s="177"/>
      <c r="G15" s="179"/>
      <c r="H15" s="179"/>
      <c r="I15" s="179"/>
      <c r="J15" s="173"/>
      <c r="L15" s="474"/>
      <c r="M15" s="477">
        <v>1772.7</v>
      </c>
    </row>
    <row r="16" spans="1:13" ht="16.5" customHeight="1">
      <c r="A16" s="183">
        <v>35989</v>
      </c>
      <c r="B16" s="175">
        <v>34.799999999999997</v>
      </c>
      <c r="C16" s="176" t="s">
        <v>149</v>
      </c>
      <c r="D16" s="177"/>
      <c r="E16" s="178"/>
      <c r="F16" s="179"/>
      <c r="G16" s="179"/>
      <c r="H16" s="179"/>
      <c r="I16" s="179"/>
      <c r="J16" s="173"/>
      <c r="L16" s="474"/>
      <c r="M16" s="476">
        <v>34.799999999999997</v>
      </c>
    </row>
    <row r="17" spans="1:13" ht="16.5" customHeight="1">
      <c r="A17" s="183">
        <v>35989</v>
      </c>
      <c r="B17" s="175">
        <v>59.86</v>
      </c>
      <c r="C17" s="176" t="s">
        <v>146</v>
      </c>
      <c r="D17" s="177"/>
      <c r="E17" s="178"/>
      <c r="F17" s="179"/>
      <c r="G17" s="179"/>
      <c r="H17" s="179"/>
      <c r="I17" s="179"/>
      <c r="J17" s="173"/>
      <c r="L17" s="474"/>
      <c r="M17" s="476">
        <v>59.86</v>
      </c>
    </row>
    <row r="18" spans="1:13" ht="16.5" customHeight="1">
      <c r="A18" s="183">
        <v>35999</v>
      </c>
      <c r="B18" s="175">
        <v>18.29</v>
      </c>
      <c r="C18" s="176" t="s">
        <v>150</v>
      </c>
      <c r="D18" s="177"/>
      <c r="E18" s="178"/>
      <c r="F18" s="179"/>
      <c r="G18" s="179"/>
      <c r="H18" s="179"/>
      <c r="I18" s="179"/>
      <c r="J18" s="173"/>
      <c r="L18" s="474"/>
      <c r="M18" s="476">
        <v>18.29</v>
      </c>
    </row>
    <row r="19" spans="1:13" ht="16.5" customHeight="1">
      <c r="A19" s="183">
        <v>36017</v>
      </c>
      <c r="B19" s="175">
        <v>4000</v>
      </c>
      <c r="C19" s="176" t="s">
        <v>151</v>
      </c>
      <c r="D19" s="177"/>
      <c r="E19" s="181"/>
      <c r="F19" s="179">
        <v>4000</v>
      </c>
      <c r="G19" s="179"/>
      <c r="H19" s="179"/>
      <c r="I19" s="179"/>
      <c r="J19" s="173"/>
      <c r="L19" s="474"/>
      <c r="M19" s="475"/>
    </row>
    <row r="20" spans="1:13" ht="16.5" customHeight="1">
      <c r="A20" s="183">
        <v>36017</v>
      </c>
      <c r="B20" s="175">
        <v>120</v>
      </c>
      <c r="C20" s="176" t="s">
        <v>152</v>
      </c>
      <c r="D20" s="177"/>
      <c r="E20" s="178"/>
      <c r="F20" s="177"/>
      <c r="G20" s="179"/>
      <c r="H20" s="179"/>
      <c r="I20" s="179"/>
      <c r="J20" s="173"/>
      <c r="L20" s="474"/>
      <c r="M20" s="477">
        <v>120</v>
      </c>
    </row>
    <row r="21" spans="1:13" ht="16.5" customHeight="1">
      <c r="A21" s="183">
        <v>36017</v>
      </c>
      <c r="B21" s="175">
        <v>60</v>
      </c>
      <c r="C21" s="176" t="s">
        <v>153</v>
      </c>
      <c r="D21" s="177"/>
      <c r="E21" s="178"/>
      <c r="F21" s="179"/>
      <c r="G21" s="179"/>
      <c r="H21" s="179"/>
      <c r="I21" s="179"/>
      <c r="J21" s="173"/>
      <c r="L21" s="474"/>
      <c r="M21" s="476">
        <v>60</v>
      </c>
    </row>
    <row r="22" spans="1:13" ht="16.5" customHeight="1">
      <c r="A22" s="185"/>
      <c r="B22" s="186"/>
      <c r="C22" s="187"/>
      <c r="D22" s="188"/>
      <c r="E22" s="189"/>
      <c r="F22" s="190"/>
      <c r="G22" s="190"/>
      <c r="H22" s="190"/>
      <c r="I22" s="190"/>
      <c r="J22" s="192"/>
      <c r="L22" s="478"/>
      <c r="M22" s="479"/>
    </row>
    <row r="23" spans="1:13" ht="20.25" customHeight="1" thickBot="1">
      <c r="A23" s="193"/>
      <c r="B23" s="194">
        <f>SUM(B3:B22)</f>
        <v>14424.160000000002</v>
      </c>
      <c r="C23" s="195" t="s">
        <v>131</v>
      </c>
      <c r="D23" s="196">
        <f t="shared" ref="D23:I23" si="0">SUM(D3:D21)</f>
        <v>556.38</v>
      </c>
      <c r="E23" s="196">
        <f t="shared" si="0"/>
        <v>2012</v>
      </c>
      <c r="F23" s="196">
        <f t="shared" si="0"/>
        <v>4000</v>
      </c>
      <c r="G23" s="196">
        <f t="shared" si="0"/>
        <v>249.04</v>
      </c>
      <c r="H23" s="196">
        <f t="shared" si="0"/>
        <v>11</v>
      </c>
      <c r="I23" s="196">
        <f t="shared" si="0"/>
        <v>0</v>
      </c>
      <c r="J23" s="196">
        <f>SUM(D23:I23)</f>
        <v>6828.42</v>
      </c>
      <c r="L23" s="480">
        <f>SUM(L3:L21)</f>
        <v>0</v>
      </c>
      <c r="M23" s="481">
        <f>SUM(M3:M21)</f>
        <v>2595.7400000000002</v>
      </c>
    </row>
    <row r="24" spans="1:13" ht="20.25" customHeight="1" thickTop="1">
      <c r="A24" s="193"/>
      <c r="B24" s="197"/>
      <c r="C24" s="198" t="s">
        <v>52</v>
      </c>
      <c r="D24" s="199">
        <v>4000</v>
      </c>
      <c r="E24" s="200">
        <v>3610</v>
      </c>
      <c r="F24" s="200">
        <v>9000</v>
      </c>
      <c r="G24" s="200">
        <v>3700</v>
      </c>
      <c r="H24" s="200">
        <v>5000</v>
      </c>
      <c r="I24" s="200">
        <v>6400</v>
      </c>
      <c r="J24" s="200">
        <f>SUM(D24:I24)</f>
        <v>31710</v>
      </c>
      <c r="L24" s="482">
        <v>4000</v>
      </c>
      <c r="M24" s="483">
        <v>1000</v>
      </c>
    </row>
    <row r="25" spans="1:13" ht="20.25" customHeight="1">
      <c r="A25" s="193"/>
      <c r="B25" s="197"/>
      <c r="C25" s="201" t="s">
        <v>132</v>
      </c>
      <c r="D25" s="202">
        <f t="shared" ref="D25:J25" si="1">D24-D23</f>
        <v>3443.62</v>
      </c>
      <c r="E25" s="202">
        <f t="shared" si="1"/>
        <v>1598</v>
      </c>
      <c r="F25" s="202">
        <f t="shared" si="1"/>
        <v>5000</v>
      </c>
      <c r="G25" s="202">
        <f t="shared" si="1"/>
        <v>3450.96</v>
      </c>
      <c r="H25" s="202">
        <f t="shared" si="1"/>
        <v>4989</v>
      </c>
      <c r="I25" s="202">
        <f t="shared" si="1"/>
        <v>6400</v>
      </c>
      <c r="J25" s="202">
        <f t="shared" si="1"/>
        <v>24881.58</v>
      </c>
      <c r="L25" s="484">
        <f>L24-L23</f>
        <v>4000</v>
      </c>
      <c r="M25" s="485">
        <f>M24-M23</f>
        <v>-1595.7400000000002</v>
      </c>
    </row>
    <row r="26" spans="1:13" ht="81.75" customHeight="1">
      <c r="A26" s="504" t="s">
        <v>154</v>
      </c>
      <c r="B26" s="504"/>
      <c r="C26" s="504"/>
      <c r="D26" s="504"/>
      <c r="E26" s="504"/>
      <c r="F26" s="504"/>
      <c r="G26" s="504"/>
      <c r="H26" s="504"/>
      <c r="I26" s="504"/>
      <c r="J26" s="504"/>
      <c r="L26" s="486"/>
      <c r="M26" s="487"/>
    </row>
    <row r="27" spans="1:13" ht="36.75" customHeight="1">
      <c r="A27" s="170" t="s">
        <v>122</v>
      </c>
      <c r="B27" s="171" t="s">
        <v>123</v>
      </c>
      <c r="C27" s="171" t="s">
        <v>124</v>
      </c>
      <c r="D27" s="172" t="s">
        <v>125</v>
      </c>
      <c r="E27" s="172" t="s">
        <v>68</v>
      </c>
      <c r="F27" s="172" t="s">
        <v>75</v>
      </c>
      <c r="G27" s="172" t="s">
        <v>126</v>
      </c>
      <c r="H27" s="172" t="s">
        <v>127</v>
      </c>
      <c r="I27" s="172" t="s">
        <v>128</v>
      </c>
      <c r="J27" s="173"/>
      <c r="L27" s="472" t="s">
        <v>134</v>
      </c>
      <c r="M27" s="473" t="s">
        <v>135</v>
      </c>
    </row>
    <row r="28" spans="1:13" ht="18" customHeight="1">
      <c r="A28" s="174"/>
      <c r="B28" s="175">
        <v>300</v>
      </c>
      <c r="C28" s="176" t="s">
        <v>155</v>
      </c>
      <c r="D28" s="177">
        <v>300</v>
      </c>
      <c r="E28" s="181"/>
      <c r="F28" s="179"/>
      <c r="G28" s="179"/>
      <c r="H28" s="179"/>
      <c r="I28" s="179"/>
      <c r="J28" s="173"/>
      <c r="L28" s="474"/>
      <c r="M28" s="475"/>
    </row>
    <row r="29" spans="1:13" ht="18" customHeight="1">
      <c r="A29" s="203"/>
      <c r="B29" s="175">
        <v>1500</v>
      </c>
      <c r="C29" s="176" t="s">
        <v>156</v>
      </c>
      <c r="D29" s="177">
        <v>1500</v>
      </c>
      <c r="E29" s="181"/>
      <c r="F29" s="179"/>
      <c r="G29" s="179"/>
      <c r="H29" s="179"/>
      <c r="I29" s="179"/>
      <c r="J29" s="173"/>
      <c r="L29" s="474"/>
      <c r="M29" s="475"/>
    </row>
    <row r="30" spans="1:13" ht="18" customHeight="1">
      <c r="A30" s="204"/>
      <c r="B30" s="175">
        <v>750</v>
      </c>
      <c r="C30" s="176" t="s">
        <v>157</v>
      </c>
      <c r="D30" s="177"/>
      <c r="E30" s="181">
        <v>750</v>
      </c>
      <c r="F30" s="179"/>
      <c r="G30" s="179"/>
      <c r="H30" s="179"/>
      <c r="I30" s="179"/>
      <c r="J30" s="173"/>
      <c r="L30" s="474"/>
      <c r="M30" s="475"/>
    </row>
    <row r="31" spans="1:13" ht="18" customHeight="1">
      <c r="A31" s="204"/>
      <c r="B31" s="175">
        <v>400</v>
      </c>
      <c r="C31" s="176" t="s">
        <v>158</v>
      </c>
      <c r="D31" s="177"/>
      <c r="E31" s="181"/>
      <c r="F31" s="179"/>
      <c r="G31" s="205">
        <f>B31</f>
        <v>400</v>
      </c>
      <c r="H31" s="179"/>
      <c r="I31" s="179"/>
      <c r="J31" s="173"/>
      <c r="L31" s="474"/>
      <c r="M31" s="475"/>
    </row>
    <row r="32" spans="1:13" ht="18" customHeight="1">
      <c r="A32" s="204"/>
      <c r="B32" s="175">
        <v>3400</v>
      </c>
      <c r="C32" s="176" t="s">
        <v>159</v>
      </c>
      <c r="D32" s="177"/>
      <c r="E32" s="181"/>
      <c r="F32" s="179">
        <v>3400</v>
      </c>
      <c r="G32" s="179"/>
      <c r="H32" s="179"/>
      <c r="I32" s="179"/>
      <c r="J32" s="173"/>
      <c r="L32" s="474"/>
      <c r="M32" s="475"/>
    </row>
    <row r="33" spans="1:13" ht="18" customHeight="1">
      <c r="A33" s="204"/>
      <c r="B33" s="175">
        <v>1000</v>
      </c>
      <c r="C33" s="176" t="s">
        <v>160</v>
      </c>
      <c r="D33" s="177"/>
      <c r="E33" s="181"/>
      <c r="F33" s="179"/>
      <c r="G33" s="179"/>
      <c r="H33" s="179">
        <v>1000</v>
      </c>
      <c r="I33" s="179"/>
      <c r="J33" s="173"/>
      <c r="L33" s="474"/>
      <c r="M33" s="475"/>
    </row>
    <row r="34" spans="1:13" ht="18" customHeight="1">
      <c r="A34" s="204"/>
      <c r="B34" s="175">
        <v>6400</v>
      </c>
      <c r="C34" s="176" t="s">
        <v>161</v>
      </c>
      <c r="D34" s="177"/>
      <c r="E34" s="181"/>
      <c r="F34" s="179"/>
      <c r="G34" s="179"/>
      <c r="H34" s="179"/>
      <c r="I34" s="179">
        <v>6400</v>
      </c>
      <c r="J34" s="173"/>
      <c r="L34" s="474"/>
      <c r="M34" s="475"/>
    </row>
    <row r="35" spans="1:13" ht="18" customHeight="1">
      <c r="A35" s="204"/>
      <c r="B35" s="175">
        <v>1200</v>
      </c>
      <c r="C35" s="176" t="s">
        <v>162</v>
      </c>
      <c r="D35" s="177"/>
      <c r="E35" s="181">
        <v>1200</v>
      </c>
      <c r="F35" s="179"/>
      <c r="G35" s="179"/>
      <c r="H35" s="179"/>
      <c r="I35" s="179"/>
      <c r="J35" s="173"/>
      <c r="L35" s="474"/>
      <c r="M35" s="475"/>
    </row>
    <row r="36" spans="1:13" ht="18" customHeight="1">
      <c r="A36" s="204"/>
      <c r="B36" s="175">
        <v>100</v>
      </c>
      <c r="C36" s="176" t="s">
        <v>163</v>
      </c>
      <c r="D36" s="177"/>
      <c r="E36" s="181">
        <v>100</v>
      </c>
      <c r="F36" s="179"/>
      <c r="G36" s="179"/>
      <c r="H36" s="179"/>
      <c r="I36" s="179"/>
      <c r="J36" s="173"/>
      <c r="L36" s="474"/>
      <c r="M36" s="475"/>
    </row>
    <row r="37" spans="1:13" ht="18" customHeight="1">
      <c r="A37" s="206"/>
      <c r="B37" s="207"/>
      <c r="C37" s="207"/>
      <c r="D37" s="207"/>
      <c r="E37" s="207"/>
      <c r="F37" s="207"/>
      <c r="G37" s="207"/>
      <c r="H37" s="207"/>
      <c r="I37" s="207"/>
      <c r="J37" s="192"/>
      <c r="L37" s="488"/>
      <c r="M37" s="489"/>
    </row>
    <row r="38" spans="1:13" ht="19.5" customHeight="1" thickBot="1">
      <c r="B38" s="208">
        <f>SUM(B28:B37)</f>
        <v>15050</v>
      </c>
      <c r="C38" s="209" t="s">
        <v>164</v>
      </c>
      <c r="D38" s="196">
        <f t="shared" ref="D38:I38" si="2">SUM(D28:D37)</f>
        <v>1800</v>
      </c>
      <c r="E38" s="196">
        <f t="shared" si="2"/>
        <v>2050</v>
      </c>
      <c r="F38" s="196">
        <f t="shared" si="2"/>
        <v>3400</v>
      </c>
      <c r="G38" s="196">
        <f t="shared" si="2"/>
        <v>400</v>
      </c>
      <c r="H38" s="196">
        <f t="shared" si="2"/>
        <v>1000</v>
      </c>
      <c r="I38" s="196">
        <f t="shared" si="2"/>
        <v>6400</v>
      </c>
      <c r="J38" s="210">
        <f>SUM(D38:I38)</f>
        <v>15050</v>
      </c>
      <c r="L38" s="480">
        <f>SUM(L28:L37)</f>
        <v>0</v>
      </c>
      <c r="M38" s="481">
        <f>SUM(M28:M37)</f>
        <v>0</v>
      </c>
    </row>
    <row r="39" spans="1:13" ht="30.75" customHeight="1" thickTop="1">
      <c r="C39" s="211" t="s">
        <v>165</v>
      </c>
      <c r="D39" s="212">
        <f t="shared" ref="D39:J39" si="3">D23+D38</f>
        <v>2356.38</v>
      </c>
      <c r="E39" s="212">
        <f t="shared" si="3"/>
        <v>4062</v>
      </c>
      <c r="F39" s="212">
        <f t="shared" si="3"/>
        <v>7400</v>
      </c>
      <c r="G39" s="212">
        <f t="shared" si="3"/>
        <v>649.04</v>
      </c>
      <c r="H39" s="212">
        <f t="shared" si="3"/>
        <v>1011</v>
      </c>
      <c r="I39" s="212">
        <f t="shared" si="3"/>
        <v>6400</v>
      </c>
      <c r="J39" s="213">
        <f t="shared" si="3"/>
        <v>21878.42</v>
      </c>
      <c r="L39" s="490">
        <f>L23+L38</f>
        <v>0</v>
      </c>
      <c r="M39" s="491">
        <f>M23+M38</f>
        <v>2595.7400000000002</v>
      </c>
    </row>
    <row r="40" spans="1:13" ht="32.25" customHeight="1">
      <c r="B40" s="214"/>
      <c r="C40" s="215" t="s">
        <v>166</v>
      </c>
      <c r="D40" s="202">
        <f t="shared" ref="D40:I40" si="4">D25-D38</f>
        <v>1643.62</v>
      </c>
      <c r="E40" s="202">
        <f t="shared" si="4"/>
        <v>-452</v>
      </c>
      <c r="F40" s="202">
        <f t="shared" si="4"/>
        <v>1600</v>
      </c>
      <c r="G40" s="202">
        <f t="shared" si="4"/>
        <v>3050.96</v>
      </c>
      <c r="H40" s="202">
        <f t="shared" si="4"/>
        <v>3989</v>
      </c>
      <c r="I40" s="202">
        <f t="shared" si="4"/>
        <v>0</v>
      </c>
      <c r="J40" s="216">
        <f>SUM(D40:I40)</f>
        <v>9831.58</v>
      </c>
      <c r="L40" s="484">
        <f>L25-L38</f>
        <v>4000</v>
      </c>
      <c r="M40" s="485">
        <f>M25-M38</f>
        <v>-1595.7400000000002</v>
      </c>
    </row>
    <row r="41" spans="1:13" ht="18.75" customHeight="1"/>
    <row r="42" spans="1:13" ht="18.75" customHeight="1"/>
    <row r="43" spans="1:13" ht="18.75" customHeight="1"/>
  </sheetData>
  <mergeCells count="3">
    <mergeCell ref="A1:J1"/>
    <mergeCell ref="A26:J26"/>
    <mergeCell ref="L1:M1"/>
  </mergeCells>
  <printOptions horizontalCentered="1"/>
  <pageMargins left="0.38" right="0.34" top="0.39" bottom="0.53" header="0.6" footer="0.32"/>
  <pageSetup scale="84" orientation="portrait" r:id="rId1"/>
  <headerFooter alignWithMargins="0"/>
  <rowBreaks count="1" manualBreakCount="1">
    <brk id="25" max="9"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Z82"/>
  <sheetViews>
    <sheetView tabSelected="1" zoomScaleNormal="100" workbookViewId="0">
      <selection activeCell="L84" sqref="L84"/>
    </sheetView>
  </sheetViews>
  <sheetFormatPr defaultRowHeight="12.75"/>
  <cols>
    <col min="1" max="1" width="1.85546875" customWidth="1"/>
    <col min="2" max="2" width="9.140625" customWidth="1"/>
    <col min="3" max="3" width="31.5703125" customWidth="1"/>
    <col min="4" max="4" width="7.42578125" customWidth="1"/>
    <col min="5" max="5" width="10.7109375" customWidth="1"/>
    <col min="6" max="6" width="9.7109375" customWidth="1"/>
    <col min="7" max="7" width="10.85546875" customWidth="1"/>
    <col min="8" max="8" width="35.28515625" customWidth="1"/>
    <col min="18" max="18" width="9.85546875" customWidth="1"/>
    <col min="23" max="23" width="1" customWidth="1"/>
    <col min="24" max="24" width="10.5703125" customWidth="1"/>
    <col min="25" max="25" width="0.85546875" customWidth="1"/>
    <col min="26" max="26" width="9.7109375" customWidth="1"/>
  </cols>
  <sheetData>
    <row r="1" spans="1:26" s="496" customFormat="1" ht="43.5" customHeight="1" thickBot="1">
      <c r="A1" s="493"/>
      <c r="B1" s="512" t="s">
        <v>318</v>
      </c>
      <c r="C1" s="513"/>
      <c r="D1" s="513"/>
      <c r="E1" s="513"/>
      <c r="F1" s="513"/>
      <c r="G1" s="513"/>
      <c r="H1" s="514"/>
      <c r="I1" s="218" t="s">
        <v>286</v>
      </c>
      <c r="J1" s="494"/>
      <c r="K1" s="494"/>
      <c r="L1" s="494"/>
      <c r="M1" s="515" t="s">
        <v>287</v>
      </c>
      <c r="N1" s="516"/>
      <c r="O1" s="516"/>
      <c r="P1" s="516"/>
      <c r="Q1" s="517"/>
      <c r="R1" s="518" t="s">
        <v>288</v>
      </c>
      <c r="S1" s="519"/>
      <c r="T1" s="519"/>
      <c r="U1" s="519"/>
      <c r="V1" s="219" t="s">
        <v>289</v>
      </c>
      <c r="W1" s="495"/>
      <c r="X1" s="220" t="s">
        <v>320</v>
      </c>
      <c r="Y1" s="493"/>
      <c r="Z1" s="221" t="s">
        <v>183</v>
      </c>
    </row>
    <row r="2" spans="1:26" ht="80.25">
      <c r="A2" s="222" t="s">
        <v>167</v>
      </c>
      <c r="B2" s="520" t="s">
        <v>319</v>
      </c>
      <c r="C2" s="521"/>
      <c r="D2" s="223" t="s">
        <v>168</v>
      </c>
      <c r="E2" s="223" t="s">
        <v>169</v>
      </c>
      <c r="F2" s="224" t="s">
        <v>170</v>
      </c>
      <c r="G2" s="223" t="s">
        <v>171</v>
      </c>
      <c r="H2" s="497" t="s">
        <v>321</v>
      </c>
      <c r="I2" s="225" t="s">
        <v>17</v>
      </c>
      <c r="J2" s="226" t="s">
        <v>173</v>
      </c>
      <c r="K2" s="227" t="s">
        <v>174</v>
      </c>
      <c r="L2" s="226" t="s">
        <v>25</v>
      </c>
      <c r="M2" s="228" t="s">
        <v>184</v>
      </c>
      <c r="N2" s="229" t="s">
        <v>30</v>
      </c>
      <c r="O2" s="229" t="s">
        <v>175</v>
      </c>
      <c r="P2" s="229" t="s">
        <v>185</v>
      </c>
      <c r="Q2" s="230" t="s">
        <v>36</v>
      </c>
      <c r="R2" s="231" t="s">
        <v>176</v>
      </c>
      <c r="S2" s="232" t="s">
        <v>298</v>
      </c>
      <c r="T2" s="232" t="s">
        <v>186</v>
      </c>
      <c r="U2" s="233" t="s">
        <v>187</v>
      </c>
      <c r="V2" s="234" t="s">
        <v>188</v>
      </c>
      <c r="W2" s="235"/>
      <c r="X2" s="236" t="s">
        <v>172</v>
      </c>
      <c r="Y2" s="217"/>
      <c r="Z2" s="237" t="s">
        <v>178</v>
      </c>
    </row>
    <row r="3" spans="1:26">
      <c r="A3" s="238" t="s">
        <v>189</v>
      </c>
      <c r="B3" s="239">
        <v>40544</v>
      </c>
      <c r="C3" s="436" t="s">
        <v>190</v>
      </c>
      <c r="D3" s="240"/>
      <c r="E3" s="241"/>
      <c r="F3" s="242"/>
      <c r="G3" s="243">
        <v>21351.729999999992</v>
      </c>
      <c r="H3" s="244" t="s">
        <v>191</v>
      </c>
      <c r="I3" s="245"/>
      <c r="J3" s="245"/>
      <c r="K3" s="245"/>
      <c r="L3" s="245"/>
      <c r="M3" s="246"/>
      <c r="N3" s="247"/>
      <c r="O3" s="247"/>
      <c r="P3" s="247"/>
      <c r="Q3" s="248"/>
      <c r="R3" s="249"/>
      <c r="S3" s="250"/>
      <c r="T3" s="250"/>
      <c r="U3" s="250"/>
      <c r="V3" s="251"/>
      <c r="W3" s="252"/>
      <c r="X3" s="437"/>
      <c r="Y3" s="253"/>
      <c r="Z3" s="254"/>
    </row>
    <row r="4" spans="1:26">
      <c r="A4" s="255" t="s">
        <v>192</v>
      </c>
      <c r="B4" s="239">
        <v>40548</v>
      </c>
      <c r="C4" s="436" t="s">
        <v>194</v>
      </c>
      <c r="D4" s="256"/>
      <c r="E4" s="257"/>
      <c r="F4" s="258">
        <v>6679.92</v>
      </c>
      <c r="G4" s="259">
        <f>G3+E4+F4</f>
        <v>28031.649999999994</v>
      </c>
      <c r="H4" s="260" t="s">
        <v>195</v>
      </c>
      <c r="I4" s="261"/>
      <c r="J4" s="245"/>
      <c r="K4" s="245"/>
      <c r="L4" s="245"/>
      <c r="M4" s="246"/>
      <c r="N4" s="247"/>
      <c r="O4" s="247"/>
      <c r="P4" s="247"/>
      <c r="Q4" s="248"/>
      <c r="R4" s="263"/>
      <c r="S4" s="250"/>
      <c r="T4" s="250"/>
      <c r="U4" s="250"/>
      <c r="V4" s="251"/>
      <c r="W4" s="252"/>
      <c r="X4" s="437">
        <f>F4</f>
        <v>6679.92</v>
      </c>
      <c r="Y4" s="253"/>
      <c r="Z4" s="262"/>
    </row>
    <row r="5" spans="1:26">
      <c r="A5" s="255" t="s">
        <v>192</v>
      </c>
      <c r="B5" s="239">
        <v>40549</v>
      </c>
      <c r="C5" s="436" t="s">
        <v>290</v>
      </c>
      <c r="D5" s="256">
        <v>1889</v>
      </c>
      <c r="E5" s="257">
        <v>-50</v>
      </c>
      <c r="F5" s="258"/>
      <c r="G5" s="259">
        <f t="shared" ref="G5:G33" si="0">G4+E5+F5</f>
        <v>27981.649999999994</v>
      </c>
      <c r="H5" s="260" t="s">
        <v>196</v>
      </c>
      <c r="I5" s="261"/>
      <c r="J5" s="245"/>
      <c r="K5" s="245"/>
      <c r="L5" s="245"/>
      <c r="M5" s="246">
        <f>E5</f>
        <v>-50</v>
      </c>
      <c r="N5" s="247"/>
      <c r="O5" s="247"/>
      <c r="P5" s="247"/>
      <c r="Q5" s="248"/>
      <c r="R5" s="263"/>
      <c r="S5" s="250"/>
      <c r="T5" s="250"/>
      <c r="U5" s="250"/>
      <c r="V5" s="251"/>
      <c r="W5" s="252"/>
      <c r="X5" s="438"/>
      <c r="Y5" s="253"/>
      <c r="Z5" s="254"/>
    </row>
    <row r="6" spans="1:26">
      <c r="A6" s="255" t="s">
        <v>192</v>
      </c>
      <c r="B6" s="239">
        <v>40549</v>
      </c>
      <c r="C6" s="436" t="s">
        <v>197</v>
      </c>
      <c r="D6" s="256">
        <v>1890</v>
      </c>
      <c r="E6" s="257">
        <v>-100</v>
      </c>
      <c r="F6" s="258"/>
      <c r="G6" s="259">
        <f t="shared" si="0"/>
        <v>27881.649999999994</v>
      </c>
      <c r="H6" s="260" t="s">
        <v>198</v>
      </c>
      <c r="I6" s="261"/>
      <c r="J6" s="245"/>
      <c r="K6" s="245"/>
      <c r="L6" s="245"/>
      <c r="M6" s="246">
        <f>E6</f>
        <v>-100</v>
      </c>
      <c r="N6" s="247"/>
      <c r="O6" s="247"/>
      <c r="P6" s="247"/>
      <c r="Q6" s="248"/>
      <c r="R6" s="263"/>
      <c r="S6" s="250"/>
      <c r="T6" s="250"/>
      <c r="U6" s="250"/>
      <c r="V6" s="251"/>
      <c r="W6" s="252"/>
      <c r="X6" s="437"/>
      <c r="Y6" s="253"/>
      <c r="Z6" s="254"/>
    </row>
    <row r="7" spans="1:26">
      <c r="A7" s="255" t="s">
        <v>192</v>
      </c>
      <c r="B7" s="239">
        <v>40549</v>
      </c>
      <c r="C7" s="436" t="s">
        <v>199</v>
      </c>
      <c r="D7" s="256">
        <v>1891</v>
      </c>
      <c r="E7" s="257">
        <v>-10000</v>
      </c>
      <c r="F7" s="258"/>
      <c r="G7" s="259">
        <f t="shared" si="0"/>
        <v>17881.649999999994</v>
      </c>
      <c r="H7" s="260" t="s">
        <v>200</v>
      </c>
      <c r="I7" s="261"/>
      <c r="J7" s="245"/>
      <c r="K7" s="245"/>
      <c r="L7" s="245"/>
      <c r="M7" s="246"/>
      <c r="N7" s="247"/>
      <c r="O7" s="247"/>
      <c r="P7" s="247"/>
      <c r="Q7" s="248"/>
      <c r="R7" s="263"/>
      <c r="S7" s="250"/>
      <c r="T7" s="250"/>
      <c r="U7" s="250"/>
      <c r="V7" s="251"/>
      <c r="W7" s="252"/>
      <c r="X7" s="437"/>
      <c r="Y7" s="253"/>
      <c r="Z7" s="254"/>
    </row>
    <row r="8" spans="1:26">
      <c r="A8" s="255" t="s">
        <v>192</v>
      </c>
      <c r="B8" s="239">
        <v>40558</v>
      </c>
      <c r="C8" s="436" t="s">
        <v>291</v>
      </c>
      <c r="D8" s="256">
        <v>1892</v>
      </c>
      <c r="E8" s="257">
        <v>-100</v>
      </c>
      <c r="F8" s="217"/>
      <c r="G8" s="259">
        <f t="shared" si="0"/>
        <v>17781.649999999994</v>
      </c>
      <c r="H8" s="260" t="s">
        <v>201</v>
      </c>
      <c r="I8" s="261"/>
      <c r="J8" s="245"/>
      <c r="K8" s="245"/>
      <c r="L8" s="245">
        <f>E8</f>
        <v>-100</v>
      </c>
      <c r="M8" s="246"/>
      <c r="N8" s="247"/>
      <c r="O8" s="247"/>
      <c r="P8" s="247"/>
      <c r="Q8" s="248"/>
      <c r="R8" s="263"/>
      <c r="S8" s="250"/>
      <c r="T8" s="250"/>
      <c r="U8" s="250"/>
      <c r="V8" s="251"/>
      <c r="W8" s="252"/>
      <c r="X8" s="437"/>
      <c r="Y8" s="253"/>
      <c r="Z8" s="254"/>
    </row>
    <row r="9" spans="1:26">
      <c r="A9" s="255" t="s">
        <v>192</v>
      </c>
      <c r="B9" s="239">
        <v>40574</v>
      </c>
      <c r="C9" s="436" t="s">
        <v>202</v>
      </c>
      <c r="D9" s="256"/>
      <c r="E9" s="257"/>
      <c r="F9" s="258">
        <v>6028.47</v>
      </c>
      <c r="G9" s="259">
        <f t="shared" si="0"/>
        <v>23810.119999999995</v>
      </c>
      <c r="H9" s="260" t="s">
        <v>294</v>
      </c>
      <c r="I9" s="261"/>
      <c r="J9" s="245"/>
      <c r="K9" s="245"/>
      <c r="L9" s="245"/>
      <c r="M9" s="246"/>
      <c r="N9" s="247"/>
      <c r="O9" s="247"/>
      <c r="P9" s="247"/>
      <c r="Q9" s="248"/>
      <c r="R9" s="263"/>
      <c r="S9" s="250"/>
      <c r="T9" s="250"/>
      <c r="U9" s="250"/>
      <c r="V9" s="251"/>
      <c r="W9" s="252"/>
      <c r="X9" s="437">
        <f>F9</f>
        <v>6028.47</v>
      </c>
      <c r="Y9" s="253"/>
      <c r="Z9" s="254"/>
    </row>
    <row r="10" spans="1:26">
      <c r="A10" s="255" t="s">
        <v>192</v>
      </c>
      <c r="B10" s="239">
        <v>40574</v>
      </c>
      <c r="C10" s="436" t="s">
        <v>202</v>
      </c>
      <c r="D10" s="256"/>
      <c r="E10" s="257"/>
      <c r="F10" s="258">
        <v>1551.29</v>
      </c>
      <c r="G10" s="259">
        <f t="shared" si="0"/>
        <v>25361.409999999996</v>
      </c>
      <c r="H10" s="260" t="s">
        <v>295</v>
      </c>
      <c r="I10" s="261"/>
      <c r="J10" s="245"/>
      <c r="K10" s="245"/>
      <c r="L10" s="245"/>
      <c r="M10" s="246"/>
      <c r="N10" s="247"/>
      <c r="O10" s="247"/>
      <c r="P10" s="247"/>
      <c r="Q10" s="248"/>
      <c r="R10" s="263"/>
      <c r="S10" s="250"/>
      <c r="T10" s="250"/>
      <c r="U10" s="250"/>
      <c r="V10" s="251"/>
      <c r="W10" s="252"/>
      <c r="X10" s="437">
        <f>F10</f>
        <v>1551.29</v>
      </c>
      <c r="Y10" s="253"/>
      <c r="Z10" s="254"/>
    </row>
    <row r="11" spans="1:26">
      <c r="A11" s="255" t="s">
        <v>192</v>
      </c>
      <c r="B11" s="239">
        <v>40574</v>
      </c>
      <c r="C11" s="436" t="s">
        <v>202</v>
      </c>
      <c r="D11" s="256"/>
      <c r="E11" s="257"/>
      <c r="F11" s="258">
        <v>661.82</v>
      </c>
      <c r="G11" s="259">
        <f t="shared" si="0"/>
        <v>26023.229999999996</v>
      </c>
      <c r="H11" s="260" t="s">
        <v>296</v>
      </c>
      <c r="I11" s="261"/>
      <c r="J11" s="245"/>
      <c r="K11" s="245"/>
      <c r="L11" s="245"/>
      <c r="M11" s="246"/>
      <c r="N11" s="247"/>
      <c r="O11" s="247"/>
      <c r="P11" s="247"/>
      <c r="Q11" s="248"/>
      <c r="R11" s="263"/>
      <c r="S11" s="250"/>
      <c r="T11" s="250"/>
      <c r="U11" s="250"/>
      <c r="V11" s="251"/>
      <c r="W11" s="252"/>
      <c r="X11" s="437">
        <f>F11</f>
        <v>661.82</v>
      </c>
      <c r="Y11" s="253"/>
      <c r="Z11" s="254"/>
    </row>
    <row r="12" spans="1:26">
      <c r="A12" s="255" t="s">
        <v>192</v>
      </c>
      <c r="B12" s="239">
        <v>40588</v>
      </c>
      <c r="C12" s="436" t="s">
        <v>202</v>
      </c>
      <c r="D12" s="256"/>
      <c r="E12" s="257"/>
      <c r="F12" s="258">
        <v>37.28</v>
      </c>
      <c r="G12" s="259">
        <f t="shared" si="0"/>
        <v>26060.509999999995</v>
      </c>
      <c r="H12" s="260" t="s">
        <v>294</v>
      </c>
      <c r="I12" s="261"/>
      <c r="J12" s="245"/>
      <c r="K12" s="245"/>
      <c r="L12" s="245"/>
      <c r="M12" s="246"/>
      <c r="N12" s="247"/>
      <c r="O12" s="247"/>
      <c r="P12" s="247"/>
      <c r="Q12" s="248"/>
      <c r="R12" s="263"/>
      <c r="S12" s="250"/>
      <c r="T12" s="250"/>
      <c r="U12" s="250"/>
      <c r="V12" s="251"/>
      <c r="W12" s="252"/>
      <c r="X12" s="437">
        <f>F12</f>
        <v>37.28</v>
      </c>
      <c r="Y12" s="253"/>
      <c r="Z12" s="254"/>
    </row>
    <row r="13" spans="1:26">
      <c r="A13" s="255" t="s">
        <v>192</v>
      </c>
      <c r="B13" s="239">
        <v>40589</v>
      </c>
      <c r="C13" s="436" t="s">
        <v>315</v>
      </c>
      <c r="D13" s="256">
        <v>1893</v>
      </c>
      <c r="E13" s="257">
        <v>-441.88</v>
      </c>
      <c r="F13" s="258"/>
      <c r="G13" s="259">
        <f t="shared" si="0"/>
        <v>25618.629999999994</v>
      </c>
      <c r="H13" s="260" t="s">
        <v>203</v>
      </c>
      <c r="I13" s="261"/>
      <c r="J13" s="245"/>
      <c r="K13" s="245"/>
      <c r="L13" s="245"/>
      <c r="M13" s="246"/>
      <c r="N13" s="247"/>
      <c r="O13" s="247">
        <f>E13</f>
        <v>-441.88</v>
      </c>
      <c r="P13" s="247"/>
      <c r="Q13" s="248"/>
      <c r="R13" s="263"/>
      <c r="S13" s="250"/>
      <c r="T13" s="250"/>
      <c r="U13" s="250"/>
      <c r="V13" s="251"/>
      <c r="W13" s="252"/>
      <c r="X13" s="437"/>
      <c r="Y13" s="253"/>
      <c r="Z13" s="254"/>
    </row>
    <row r="14" spans="1:26">
      <c r="A14" s="255" t="s">
        <v>192</v>
      </c>
      <c r="B14" s="239">
        <v>40595</v>
      </c>
      <c r="C14" s="436" t="s">
        <v>202</v>
      </c>
      <c r="D14" s="256"/>
      <c r="E14" s="257"/>
      <c r="F14" s="258">
        <v>5874.55</v>
      </c>
      <c r="G14" s="259">
        <f t="shared" si="0"/>
        <v>31493.179999999993</v>
      </c>
      <c r="H14" s="260" t="s">
        <v>294</v>
      </c>
      <c r="I14" s="261"/>
      <c r="J14" s="245"/>
      <c r="K14" s="245"/>
      <c r="L14" s="245"/>
      <c r="M14" s="246"/>
      <c r="N14" s="247"/>
      <c r="O14" s="247"/>
      <c r="P14" s="247"/>
      <c r="Q14" s="248"/>
      <c r="R14" s="263"/>
      <c r="S14" s="250"/>
      <c r="T14" s="250"/>
      <c r="U14" s="250"/>
      <c r="V14" s="251"/>
      <c r="W14" s="252"/>
      <c r="X14" s="437">
        <f>F14</f>
        <v>5874.55</v>
      </c>
      <c r="Y14" s="253"/>
      <c r="Z14" s="254"/>
    </row>
    <row r="15" spans="1:26">
      <c r="A15" s="255" t="s">
        <v>192</v>
      </c>
      <c r="B15" s="239">
        <v>40595</v>
      </c>
      <c r="C15" s="436" t="s">
        <v>202</v>
      </c>
      <c r="D15" s="256"/>
      <c r="E15" s="257"/>
      <c r="F15" s="258">
        <v>1726.35</v>
      </c>
      <c r="G15" s="259">
        <f t="shared" si="0"/>
        <v>33219.529999999992</v>
      </c>
      <c r="H15" s="260" t="s">
        <v>295</v>
      </c>
      <c r="I15" s="261"/>
      <c r="J15" s="245"/>
      <c r="K15" s="245"/>
      <c r="L15" s="245"/>
      <c r="M15" s="246"/>
      <c r="N15" s="247"/>
      <c r="O15" s="247"/>
      <c r="P15" s="247"/>
      <c r="Q15" s="248"/>
      <c r="R15" s="263"/>
      <c r="S15" s="250"/>
      <c r="T15" s="250"/>
      <c r="U15" s="250"/>
      <c r="V15" s="251"/>
      <c r="W15" s="252"/>
      <c r="X15" s="437">
        <f>F15</f>
        <v>1726.35</v>
      </c>
      <c r="Y15" s="253"/>
      <c r="Z15" s="254"/>
    </row>
    <row r="16" spans="1:26">
      <c r="A16" s="255" t="s">
        <v>192</v>
      </c>
      <c r="B16" s="239">
        <v>40595</v>
      </c>
      <c r="C16" s="436" t="s">
        <v>202</v>
      </c>
      <c r="D16" s="256"/>
      <c r="E16" s="257"/>
      <c r="F16" s="258">
        <v>438.08</v>
      </c>
      <c r="G16" s="259">
        <f t="shared" si="0"/>
        <v>33657.609999999993</v>
      </c>
      <c r="H16" s="260" t="s">
        <v>296</v>
      </c>
      <c r="I16" s="261"/>
      <c r="J16" s="245"/>
      <c r="K16" s="245"/>
      <c r="L16" s="245"/>
      <c r="M16" s="246"/>
      <c r="N16" s="247"/>
      <c r="O16" s="247"/>
      <c r="P16" s="247"/>
      <c r="Q16" s="248"/>
      <c r="R16" s="263"/>
      <c r="S16" s="250"/>
      <c r="T16" s="250"/>
      <c r="U16" s="250"/>
      <c r="V16" s="251"/>
      <c r="W16" s="252"/>
      <c r="X16" s="437">
        <f>F16</f>
        <v>438.08</v>
      </c>
      <c r="Y16" s="253"/>
      <c r="Z16" s="254"/>
    </row>
    <row r="17" spans="1:26">
      <c r="A17" s="255" t="s">
        <v>192</v>
      </c>
      <c r="B17" s="239">
        <v>40616</v>
      </c>
      <c r="C17" s="436" t="s">
        <v>179</v>
      </c>
      <c r="D17" s="256">
        <v>1894</v>
      </c>
      <c r="E17" s="257">
        <v>-140.80000000000001</v>
      </c>
      <c r="F17" s="258"/>
      <c r="G17" s="259">
        <f t="shared" si="0"/>
        <v>33516.80999999999</v>
      </c>
      <c r="H17" s="260" t="s">
        <v>204</v>
      </c>
      <c r="I17" s="261"/>
      <c r="J17" s="245"/>
      <c r="K17" s="245">
        <f>E17</f>
        <v>-140.80000000000001</v>
      </c>
      <c r="L17" s="245"/>
      <c r="M17" s="246"/>
      <c r="N17" s="247"/>
      <c r="O17" s="247"/>
      <c r="P17" s="247"/>
      <c r="Q17" s="248"/>
      <c r="R17" s="263"/>
      <c r="S17" s="250"/>
      <c r="T17" s="250"/>
      <c r="U17" s="250"/>
      <c r="V17" s="251"/>
      <c r="W17" s="264"/>
      <c r="X17" s="437"/>
      <c r="Y17" s="253"/>
      <c r="Z17" s="254"/>
    </row>
    <row r="18" spans="1:26">
      <c r="A18" s="255" t="s">
        <v>192</v>
      </c>
      <c r="B18" s="239">
        <v>40621</v>
      </c>
      <c r="C18" s="492" t="s">
        <v>317</v>
      </c>
      <c r="D18" s="256">
        <v>1895</v>
      </c>
      <c r="E18" s="257">
        <v>-220</v>
      </c>
      <c r="F18" s="258"/>
      <c r="G18" s="259">
        <f t="shared" si="0"/>
        <v>33296.80999999999</v>
      </c>
      <c r="H18" s="260" t="s">
        <v>205</v>
      </c>
      <c r="I18" s="261"/>
      <c r="J18" s="245"/>
      <c r="K18" s="245"/>
      <c r="L18" s="245"/>
      <c r="M18" s="246"/>
      <c r="N18" s="247"/>
      <c r="O18" s="247"/>
      <c r="P18" s="247"/>
      <c r="Q18" s="248"/>
      <c r="R18" s="263"/>
      <c r="S18" s="250"/>
      <c r="T18" s="250">
        <f>E18</f>
        <v>-220</v>
      </c>
      <c r="U18" s="250"/>
      <c r="V18" s="251"/>
      <c r="W18" s="264"/>
      <c r="X18" s="437"/>
      <c r="Y18" s="253"/>
      <c r="Z18" s="254"/>
    </row>
    <row r="19" spans="1:26">
      <c r="A19" s="255"/>
      <c r="B19" s="239">
        <v>40621</v>
      </c>
      <c r="C19" s="436" t="s">
        <v>206</v>
      </c>
      <c r="D19" s="256">
        <v>1896</v>
      </c>
      <c r="E19" s="257">
        <v>-270</v>
      </c>
      <c r="F19" s="258"/>
      <c r="G19" s="259">
        <f t="shared" si="0"/>
        <v>33026.80999999999</v>
      </c>
      <c r="H19" s="260" t="s">
        <v>207</v>
      </c>
      <c r="I19" s="261"/>
      <c r="J19" s="245"/>
      <c r="K19" s="245"/>
      <c r="L19" s="245"/>
      <c r="M19" s="246"/>
      <c r="N19" s="247"/>
      <c r="O19" s="247"/>
      <c r="P19" s="247"/>
      <c r="Q19" s="248"/>
      <c r="R19" s="263">
        <f>E19</f>
        <v>-270</v>
      </c>
      <c r="S19" s="250"/>
      <c r="T19" s="250"/>
      <c r="U19" s="250"/>
      <c r="V19" s="251"/>
      <c r="W19" s="264"/>
      <c r="X19" s="437"/>
      <c r="Y19" s="253"/>
      <c r="Z19" s="254"/>
    </row>
    <row r="20" spans="1:26">
      <c r="A20" s="255" t="s">
        <v>192</v>
      </c>
      <c r="B20" s="239">
        <v>40632</v>
      </c>
      <c r="C20" s="436" t="s">
        <v>193</v>
      </c>
      <c r="D20" s="256" t="s">
        <v>208</v>
      </c>
      <c r="E20" s="257">
        <v>-3000</v>
      </c>
      <c r="F20" s="258"/>
      <c r="G20" s="259">
        <f t="shared" si="0"/>
        <v>30026.80999999999</v>
      </c>
      <c r="H20" s="260" t="s">
        <v>209</v>
      </c>
      <c r="I20" s="261"/>
      <c r="J20" s="245"/>
      <c r="K20" s="245"/>
      <c r="L20" s="245"/>
      <c r="M20" s="246"/>
      <c r="N20" s="247"/>
      <c r="O20" s="247"/>
      <c r="P20" s="247"/>
      <c r="Q20" s="248"/>
      <c r="R20" s="263"/>
      <c r="S20" s="250"/>
      <c r="T20" s="250"/>
      <c r="U20" s="250"/>
      <c r="V20" s="251"/>
      <c r="W20" s="264"/>
      <c r="X20" s="437"/>
      <c r="Y20" s="253"/>
      <c r="Z20" s="262">
        <f>E20</f>
        <v>-3000</v>
      </c>
    </row>
    <row r="21" spans="1:26">
      <c r="A21" s="255" t="s">
        <v>192</v>
      </c>
      <c r="B21" s="239">
        <v>40635</v>
      </c>
      <c r="C21" s="436" t="s">
        <v>291</v>
      </c>
      <c r="D21" s="256">
        <v>1897</v>
      </c>
      <c r="E21" s="257">
        <v>-100</v>
      </c>
      <c r="F21" s="258"/>
      <c r="G21" s="259">
        <f t="shared" si="0"/>
        <v>29926.80999999999</v>
      </c>
      <c r="H21" s="260" t="s">
        <v>210</v>
      </c>
      <c r="I21" s="261"/>
      <c r="J21" s="245"/>
      <c r="K21" s="245"/>
      <c r="L21" s="245">
        <f>E21</f>
        <v>-100</v>
      </c>
      <c r="M21" s="246"/>
      <c r="N21" s="247"/>
      <c r="O21" s="247"/>
      <c r="P21" s="247"/>
      <c r="Q21" s="248"/>
      <c r="R21" s="263"/>
      <c r="S21" s="250"/>
      <c r="T21" s="250"/>
      <c r="U21" s="250"/>
      <c r="V21" s="251"/>
      <c r="W21" s="264"/>
      <c r="X21" s="439"/>
      <c r="Y21" s="253"/>
      <c r="Z21" s="262"/>
    </row>
    <row r="22" spans="1:26">
      <c r="A22" s="255" t="s">
        <v>192</v>
      </c>
      <c r="B22" s="239">
        <v>40640</v>
      </c>
      <c r="C22" s="436" t="s">
        <v>292</v>
      </c>
      <c r="D22" s="256">
        <v>1898</v>
      </c>
      <c r="E22" s="257">
        <v>-970</v>
      </c>
      <c r="F22" s="258"/>
      <c r="G22" s="259">
        <f t="shared" si="0"/>
        <v>28956.80999999999</v>
      </c>
      <c r="H22" s="260" t="s">
        <v>211</v>
      </c>
      <c r="I22" s="261"/>
      <c r="J22" s="245"/>
      <c r="K22" s="245"/>
      <c r="L22" s="245"/>
      <c r="M22" s="246"/>
      <c r="N22" s="247"/>
      <c r="O22" s="247"/>
      <c r="P22" s="247">
        <f>E22</f>
        <v>-970</v>
      </c>
      <c r="Q22" s="248"/>
      <c r="R22" s="263"/>
      <c r="S22" s="250"/>
      <c r="T22" s="250"/>
      <c r="U22" s="250"/>
      <c r="V22" s="251"/>
      <c r="W22" s="264"/>
      <c r="X22" s="439"/>
      <c r="Y22" s="253"/>
      <c r="Z22" s="262"/>
    </row>
    <row r="23" spans="1:26">
      <c r="A23" s="255" t="s">
        <v>192</v>
      </c>
      <c r="B23" s="239">
        <v>40663</v>
      </c>
      <c r="C23" s="436" t="s">
        <v>293</v>
      </c>
      <c r="D23" s="256">
        <v>1899</v>
      </c>
      <c r="E23" s="257">
        <v>-433.36</v>
      </c>
      <c r="F23" s="258"/>
      <c r="G23" s="259">
        <f t="shared" si="0"/>
        <v>28523.44999999999</v>
      </c>
      <c r="H23" s="260" t="s">
        <v>212</v>
      </c>
      <c r="I23" s="261"/>
      <c r="J23" s="245"/>
      <c r="K23" s="245"/>
      <c r="L23" s="245"/>
      <c r="M23" s="246"/>
      <c r="N23" s="247">
        <f>E23</f>
        <v>-433.36</v>
      </c>
      <c r="O23" s="247"/>
      <c r="P23" s="247"/>
      <c r="Q23" s="248"/>
      <c r="R23" s="263"/>
      <c r="S23" s="250"/>
      <c r="T23" s="250"/>
      <c r="U23" s="250"/>
      <c r="V23" s="251"/>
      <c r="W23" s="264"/>
      <c r="X23" s="439"/>
      <c r="Y23" s="253"/>
      <c r="Z23" s="262"/>
    </row>
    <row r="24" spans="1:26">
      <c r="A24" s="255"/>
      <c r="B24" s="239">
        <v>40665</v>
      </c>
      <c r="C24" s="492" t="s">
        <v>317</v>
      </c>
      <c r="D24" s="256">
        <v>1900</v>
      </c>
      <c r="E24" s="257">
        <v>-220</v>
      </c>
      <c r="F24" s="258"/>
      <c r="G24" s="259">
        <f t="shared" si="0"/>
        <v>28303.44999999999</v>
      </c>
      <c r="H24" s="498" t="s">
        <v>322</v>
      </c>
      <c r="I24" s="261"/>
      <c r="J24" s="245"/>
      <c r="K24" s="245"/>
      <c r="L24" s="245"/>
      <c r="M24" s="246"/>
      <c r="N24" s="247"/>
      <c r="O24" s="247"/>
      <c r="P24" s="247"/>
      <c r="Q24" s="248"/>
      <c r="R24" s="263"/>
      <c r="S24" s="250"/>
      <c r="T24" s="250">
        <f>E24</f>
        <v>-220</v>
      </c>
      <c r="U24" s="250"/>
      <c r="V24" s="251"/>
      <c r="W24" s="264"/>
      <c r="X24" s="439"/>
      <c r="Y24" s="253"/>
      <c r="Z24" s="262"/>
    </row>
    <row r="25" spans="1:26">
      <c r="A25" s="255" t="s">
        <v>192</v>
      </c>
      <c r="B25" s="239">
        <v>40665</v>
      </c>
      <c r="C25" s="436" t="s">
        <v>315</v>
      </c>
      <c r="D25" s="256">
        <v>1901</v>
      </c>
      <c r="E25" s="257">
        <v>-238.44</v>
      </c>
      <c r="F25" s="258"/>
      <c r="G25" s="259">
        <f t="shared" si="0"/>
        <v>28065.009999999991</v>
      </c>
      <c r="H25" s="260" t="s">
        <v>213</v>
      </c>
      <c r="I25" s="261"/>
      <c r="J25" s="245"/>
      <c r="K25" s="245"/>
      <c r="L25" s="245"/>
      <c r="M25" s="246"/>
      <c r="N25" s="247"/>
      <c r="O25" s="247">
        <f>E25</f>
        <v>-238.44</v>
      </c>
      <c r="P25" s="247"/>
      <c r="Q25" s="248"/>
      <c r="R25" s="263"/>
      <c r="S25" s="250"/>
      <c r="T25" s="250"/>
      <c r="U25" s="250"/>
      <c r="V25" s="251"/>
      <c r="W25" s="264"/>
      <c r="X25" s="439"/>
      <c r="Y25" s="253"/>
      <c r="Z25" s="262"/>
    </row>
    <row r="26" spans="1:26">
      <c r="A26" s="255" t="s">
        <v>192</v>
      </c>
      <c r="B26" s="239">
        <v>40665</v>
      </c>
      <c r="C26" s="436" t="s">
        <v>214</v>
      </c>
      <c r="D26" s="256">
        <v>1902</v>
      </c>
      <c r="E26" s="257">
        <v>-26</v>
      </c>
      <c r="F26" s="258"/>
      <c r="G26" s="259">
        <f t="shared" si="0"/>
        <v>28039.009999999991</v>
      </c>
      <c r="H26" s="260" t="s">
        <v>215</v>
      </c>
      <c r="I26" s="261"/>
      <c r="J26" s="245"/>
      <c r="K26" s="245"/>
      <c r="L26" s="245">
        <f>E26</f>
        <v>-26</v>
      </c>
      <c r="M26" s="246"/>
      <c r="N26" s="247"/>
      <c r="O26" s="247"/>
      <c r="P26" s="247"/>
      <c r="Q26" s="248"/>
      <c r="R26" s="263"/>
      <c r="S26" s="250"/>
      <c r="T26" s="250"/>
      <c r="U26" s="250"/>
      <c r="V26" s="251"/>
      <c r="W26" s="264"/>
      <c r="X26" s="439"/>
      <c r="Y26" s="253"/>
      <c r="Z26" s="262"/>
    </row>
    <row r="27" spans="1:26">
      <c r="A27" s="255" t="s">
        <v>192</v>
      </c>
      <c r="B27" s="239">
        <v>40667</v>
      </c>
      <c r="C27" s="436" t="s">
        <v>202</v>
      </c>
      <c r="D27" s="256"/>
      <c r="E27" s="257"/>
      <c r="F27" s="258">
        <v>174.66</v>
      </c>
      <c r="G27" s="259">
        <f t="shared" si="0"/>
        <v>28213.669999999991</v>
      </c>
      <c r="H27" s="260" t="s">
        <v>294</v>
      </c>
      <c r="I27" s="261"/>
      <c r="J27" s="245"/>
      <c r="K27" s="245"/>
      <c r="L27" s="245"/>
      <c r="M27" s="246"/>
      <c r="N27" s="247"/>
      <c r="O27" s="247"/>
      <c r="P27" s="247"/>
      <c r="Q27" s="248"/>
      <c r="R27" s="263"/>
      <c r="S27" s="250"/>
      <c r="T27" s="250"/>
      <c r="U27" s="250"/>
      <c r="V27" s="251"/>
      <c r="W27" s="264"/>
      <c r="X27" s="439">
        <f>F27</f>
        <v>174.66</v>
      </c>
      <c r="Y27" s="253"/>
      <c r="Z27" s="262"/>
    </row>
    <row r="28" spans="1:26">
      <c r="A28" s="255" t="s">
        <v>192</v>
      </c>
      <c r="B28" s="239">
        <v>40667</v>
      </c>
      <c r="C28" s="436" t="s">
        <v>202</v>
      </c>
      <c r="D28" s="256"/>
      <c r="E28" s="257"/>
      <c r="F28" s="258">
        <v>24.75</v>
      </c>
      <c r="G28" s="259">
        <f t="shared" si="0"/>
        <v>28238.419999999991</v>
      </c>
      <c r="H28" s="260" t="s">
        <v>296</v>
      </c>
      <c r="I28" s="261"/>
      <c r="J28" s="245"/>
      <c r="K28" s="245"/>
      <c r="L28" s="245"/>
      <c r="M28" s="246"/>
      <c r="N28" s="247"/>
      <c r="O28" s="247"/>
      <c r="P28" s="247"/>
      <c r="Q28" s="248"/>
      <c r="R28" s="263"/>
      <c r="S28" s="250"/>
      <c r="T28" s="250"/>
      <c r="U28" s="250"/>
      <c r="V28" s="251"/>
      <c r="W28" s="264"/>
      <c r="X28" s="439">
        <f>F28</f>
        <v>24.75</v>
      </c>
      <c r="Y28" s="253"/>
      <c r="Z28" s="262"/>
    </row>
    <row r="29" spans="1:26">
      <c r="A29" s="255" t="s">
        <v>192</v>
      </c>
      <c r="B29" s="239">
        <v>40667</v>
      </c>
      <c r="C29" s="436" t="s">
        <v>202</v>
      </c>
      <c r="D29" s="256"/>
      <c r="E29" s="257"/>
      <c r="F29" s="258">
        <v>70.040000000000006</v>
      </c>
      <c r="G29" s="259">
        <f t="shared" si="0"/>
        <v>28308.459999999992</v>
      </c>
      <c r="H29" s="260" t="s">
        <v>295</v>
      </c>
      <c r="I29" s="261"/>
      <c r="J29" s="245"/>
      <c r="K29" s="245"/>
      <c r="L29" s="245"/>
      <c r="M29" s="246"/>
      <c r="N29" s="247"/>
      <c r="O29" s="247"/>
      <c r="P29" s="247"/>
      <c r="Q29" s="248"/>
      <c r="R29" s="263"/>
      <c r="S29" s="250"/>
      <c r="T29" s="250"/>
      <c r="U29" s="250"/>
      <c r="V29" s="251"/>
      <c r="W29" s="264"/>
      <c r="X29" s="439">
        <f>F29</f>
        <v>70.040000000000006</v>
      </c>
      <c r="Y29" s="253"/>
      <c r="Z29" s="262"/>
    </row>
    <row r="30" spans="1:26">
      <c r="A30" s="255" t="s">
        <v>192</v>
      </c>
      <c r="B30" s="239">
        <v>40667</v>
      </c>
      <c r="C30" s="436" t="s">
        <v>202</v>
      </c>
      <c r="D30" s="256"/>
      <c r="E30" s="257"/>
      <c r="F30" s="258">
        <v>975</v>
      </c>
      <c r="G30" s="259">
        <f t="shared" si="0"/>
        <v>29283.459999999992</v>
      </c>
      <c r="H30" s="260" t="s">
        <v>216</v>
      </c>
      <c r="I30" s="261"/>
      <c r="J30" s="245"/>
      <c r="K30" s="245"/>
      <c r="L30" s="245"/>
      <c r="M30" s="246"/>
      <c r="N30" s="247"/>
      <c r="O30" s="247"/>
      <c r="P30" s="247"/>
      <c r="Q30" s="248"/>
      <c r="R30" s="263"/>
      <c r="S30" s="250"/>
      <c r="T30" s="250"/>
      <c r="U30" s="250"/>
      <c r="V30" s="251"/>
      <c r="W30" s="264"/>
      <c r="X30" s="439">
        <f>F30</f>
        <v>975</v>
      </c>
      <c r="Y30" s="253"/>
      <c r="Z30" s="262"/>
    </row>
    <row r="31" spans="1:26">
      <c r="A31" s="255" t="s">
        <v>189</v>
      </c>
      <c r="B31" s="239">
        <v>40678</v>
      </c>
      <c r="C31" s="436" t="s">
        <v>180</v>
      </c>
      <c r="D31" s="256">
        <v>1903</v>
      </c>
      <c r="E31" s="265">
        <v>-114.4</v>
      </c>
      <c r="F31" s="266"/>
      <c r="G31" s="259">
        <f t="shared" si="0"/>
        <v>29169.05999999999</v>
      </c>
      <c r="H31" s="260" t="s">
        <v>217</v>
      </c>
      <c r="I31" s="261"/>
      <c r="J31" s="245"/>
      <c r="K31" s="245">
        <f>E31</f>
        <v>-114.4</v>
      </c>
      <c r="L31" s="245"/>
      <c r="M31" s="246"/>
      <c r="N31" s="247"/>
      <c r="O31" s="247"/>
      <c r="P31" s="247"/>
      <c r="Q31" s="248"/>
      <c r="R31" s="263"/>
      <c r="S31" s="250"/>
      <c r="T31" s="250"/>
      <c r="U31" s="250"/>
      <c r="V31" s="251"/>
      <c r="W31" s="264"/>
      <c r="X31" s="439"/>
      <c r="Y31" s="253"/>
      <c r="Z31" s="262"/>
    </row>
    <row r="32" spans="1:26">
      <c r="A32" s="255"/>
      <c r="B32" s="239">
        <v>40698</v>
      </c>
      <c r="C32" s="436" t="s">
        <v>316</v>
      </c>
      <c r="D32" s="256">
        <v>1904</v>
      </c>
      <c r="E32" s="265">
        <v>-12133.88</v>
      </c>
      <c r="F32" s="266"/>
      <c r="G32" s="259">
        <f t="shared" si="0"/>
        <v>17035.179999999993</v>
      </c>
      <c r="H32" s="260" t="s">
        <v>218</v>
      </c>
      <c r="I32" s="261"/>
      <c r="J32" s="245"/>
      <c r="K32" s="245"/>
      <c r="L32" s="245"/>
      <c r="M32" s="246"/>
      <c r="N32" s="247"/>
      <c r="O32" s="247"/>
      <c r="P32" s="247"/>
      <c r="Q32" s="248"/>
      <c r="R32" s="440">
        <f>E32</f>
        <v>-12133.88</v>
      </c>
      <c r="S32" s="250"/>
      <c r="T32" s="250"/>
      <c r="U32" s="250"/>
      <c r="V32" s="251"/>
      <c r="W32" s="264"/>
      <c r="X32" s="439"/>
      <c r="Y32" s="253"/>
      <c r="Z32" s="262"/>
    </row>
    <row r="33" spans="1:26">
      <c r="A33" s="255"/>
      <c r="B33" s="239">
        <v>40704</v>
      </c>
      <c r="C33" s="436" t="s">
        <v>291</v>
      </c>
      <c r="D33" s="256">
        <v>1905</v>
      </c>
      <c r="E33" s="265">
        <v>-100</v>
      </c>
      <c r="F33" s="266"/>
      <c r="G33" s="259">
        <f t="shared" si="0"/>
        <v>16935.179999999993</v>
      </c>
      <c r="H33" s="260" t="s">
        <v>219</v>
      </c>
      <c r="I33" s="261"/>
      <c r="J33" s="245"/>
      <c r="K33" s="245"/>
      <c r="L33" s="245">
        <f>E33</f>
        <v>-100</v>
      </c>
      <c r="M33" s="246"/>
      <c r="N33" s="247"/>
      <c r="O33" s="247"/>
      <c r="P33" s="247"/>
      <c r="Q33" s="248"/>
      <c r="R33" s="263"/>
      <c r="S33" s="250"/>
      <c r="T33" s="250"/>
      <c r="U33" s="250"/>
      <c r="V33" s="251"/>
      <c r="W33" s="264"/>
      <c r="X33" s="439"/>
      <c r="Y33" s="253"/>
      <c r="Z33" s="262"/>
    </row>
    <row r="34" spans="1:26">
      <c r="A34" s="255"/>
      <c r="B34" s="239"/>
      <c r="C34" s="436"/>
      <c r="D34" s="267"/>
      <c r="E34" s="257"/>
      <c r="F34" s="258"/>
      <c r="G34" s="259"/>
      <c r="H34" s="260"/>
      <c r="I34" s="261"/>
      <c r="J34" s="245"/>
      <c r="K34" s="245"/>
      <c r="L34" s="245"/>
      <c r="M34" s="246"/>
      <c r="N34" s="247"/>
      <c r="O34" s="247"/>
      <c r="P34" s="247"/>
      <c r="Q34" s="248"/>
      <c r="R34" s="263"/>
      <c r="S34" s="250"/>
      <c r="T34" s="250"/>
      <c r="U34" s="250"/>
      <c r="V34" s="251"/>
      <c r="W34" s="264"/>
      <c r="X34" s="439"/>
      <c r="Y34" s="253"/>
      <c r="Z34" s="254"/>
    </row>
    <row r="35" spans="1:26" ht="15">
      <c r="A35" s="255"/>
      <c r="B35" s="268"/>
      <c r="C35" s="269" t="s">
        <v>220</v>
      </c>
      <c r="D35" s="270"/>
      <c r="E35" s="271">
        <f>SUM(E3:E34)</f>
        <v>-28658.760000000002</v>
      </c>
      <c r="F35" s="272">
        <f>SUM(F3:F34)</f>
        <v>24242.210000000003</v>
      </c>
      <c r="G35" s="273"/>
      <c r="H35" s="274"/>
      <c r="I35" s="275"/>
      <c r="J35" s="179"/>
      <c r="K35" s="179"/>
      <c r="L35" s="276"/>
      <c r="M35" s="277"/>
      <c r="N35" s="179"/>
      <c r="O35" s="179"/>
      <c r="P35" s="179"/>
      <c r="Q35" s="276"/>
      <c r="R35" s="278"/>
      <c r="S35" s="279"/>
      <c r="T35" s="179"/>
      <c r="U35" s="180"/>
      <c r="V35" s="280"/>
      <c r="W35" s="264"/>
      <c r="X35" s="217"/>
      <c r="Y35" s="281"/>
      <c r="Z35" s="252"/>
    </row>
    <row r="36" spans="1:26" ht="21.75" customHeight="1">
      <c r="A36" s="255"/>
      <c r="B36" s="282"/>
      <c r="C36" s="282"/>
      <c r="D36" s="282"/>
      <c r="E36" s="282"/>
      <c r="F36" s="282"/>
      <c r="G36" s="273"/>
      <c r="H36" s="283" t="s">
        <v>221</v>
      </c>
      <c r="I36" s="275">
        <f t="shared" ref="I36:U36" si="1">SUM(I3:I34)</f>
        <v>0</v>
      </c>
      <c r="J36" s="284">
        <f t="shared" si="1"/>
        <v>0</v>
      </c>
      <c r="K36" s="179">
        <f t="shared" si="1"/>
        <v>-255.20000000000002</v>
      </c>
      <c r="L36" s="180">
        <f t="shared" si="1"/>
        <v>-326</v>
      </c>
      <c r="M36" s="277">
        <f t="shared" si="1"/>
        <v>-150</v>
      </c>
      <c r="N36" s="180">
        <f t="shared" si="1"/>
        <v>-433.36</v>
      </c>
      <c r="O36" s="179">
        <f t="shared" si="1"/>
        <v>-680.31999999999994</v>
      </c>
      <c r="P36" s="284">
        <f t="shared" si="1"/>
        <v>-970</v>
      </c>
      <c r="Q36" s="276">
        <f t="shared" si="1"/>
        <v>0</v>
      </c>
      <c r="R36" s="441">
        <f t="shared" si="1"/>
        <v>-12403.88</v>
      </c>
      <c r="S36" s="279">
        <f t="shared" si="1"/>
        <v>0</v>
      </c>
      <c r="T36" s="179">
        <f t="shared" si="1"/>
        <v>-440</v>
      </c>
      <c r="U36" s="179">
        <f t="shared" si="1"/>
        <v>0</v>
      </c>
      <c r="V36" s="280"/>
      <c r="W36" s="264"/>
      <c r="X36" s="253"/>
      <c r="Y36" s="281"/>
      <c r="Z36" s="252"/>
    </row>
    <row r="37" spans="1:26" ht="21.75" customHeight="1">
      <c r="A37" s="255"/>
      <c r="B37" s="282"/>
      <c r="C37" s="282"/>
      <c r="D37" s="282"/>
      <c r="E37" s="282"/>
      <c r="F37" s="273"/>
      <c r="G37" s="217"/>
      <c r="H37" s="285" t="s">
        <v>222</v>
      </c>
      <c r="I37" s="286">
        <v>1750</v>
      </c>
      <c r="J37" s="205">
        <v>5000</v>
      </c>
      <c r="K37" s="205">
        <v>1750</v>
      </c>
      <c r="L37" s="287">
        <v>750</v>
      </c>
      <c r="M37" s="288">
        <v>1000</v>
      </c>
      <c r="N37" s="205">
        <v>2000</v>
      </c>
      <c r="O37" s="205">
        <v>2000</v>
      </c>
      <c r="P37" s="205">
        <v>4000</v>
      </c>
      <c r="Q37" s="287">
        <v>250</v>
      </c>
      <c r="R37" s="289">
        <f>30000-4500</f>
        <v>25500</v>
      </c>
      <c r="S37" s="290">
        <v>0</v>
      </c>
      <c r="T37" s="205">
        <v>7000</v>
      </c>
      <c r="U37" s="291">
        <v>6000</v>
      </c>
      <c r="V37" s="292">
        <v>5050</v>
      </c>
      <c r="W37" s="264"/>
      <c r="X37" s="217"/>
      <c r="Y37" s="281"/>
      <c r="Z37" s="293"/>
    </row>
    <row r="38" spans="1:26" ht="21.75" customHeight="1">
      <c r="A38" s="255"/>
      <c r="B38" s="294"/>
      <c r="C38" s="273"/>
      <c r="D38" s="282"/>
      <c r="E38" s="282"/>
      <c r="F38" s="282"/>
      <c r="G38" s="217"/>
      <c r="H38" s="295" t="s">
        <v>223</v>
      </c>
      <c r="I38" s="286"/>
      <c r="J38" s="205"/>
      <c r="K38" s="205"/>
      <c r="L38" s="287"/>
      <c r="M38" s="288"/>
      <c r="N38" s="205"/>
      <c r="O38" s="205"/>
      <c r="P38" s="205"/>
      <c r="Q38" s="287"/>
      <c r="R38" s="289">
        <v>4500</v>
      </c>
      <c r="S38" s="290"/>
      <c r="T38" s="205"/>
      <c r="U38" s="291"/>
      <c r="V38" s="292"/>
      <c r="W38" s="264"/>
      <c r="X38" s="217"/>
      <c r="Y38" s="281"/>
      <c r="Z38" s="293"/>
    </row>
    <row r="39" spans="1:26" ht="21.75" customHeight="1" thickBot="1">
      <c r="A39" s="255"/>
      <c r="B39" s="282"/>
      <c r="C39" s="282"/>
      <c r="D39" s="282"/>
      <c r="E39" s="282"/>
      <c r="F39" s="282"/>
      <c r="G39" s="217"/>
      <c r="H39" s="295" t="s">
        <v>224</v>
      </c>
      <c r="I39" s="296"/>
      <c r="J39" s="297"/>
      <c r="K39" s="297"/>
      <c r="L39" s="298"/>
      <c r="M39" s="299"/>
      <c r="N39" s="297"/>
      <c r="O39" s="297"/>
      <c r="P39" s="297"/>
      <c r="Q39" s="298"/>
      <c r="R39" s="300">
        <f>F4</f>
        <v>6679.92</v>
      </c>
      <c r="S39" s="301"/>
      <c r="T39" s="297"/>
      <c r="U39" s="302"/>
      <c r="V39" s="303"/>
      <c r="W39" s="304"/>
      <c r="X39" s="217"/>
      <c r="Y39" s="281"/>
      <c r="Z39" s="305"/>
    </row>
    <row r="40" spans="1:26" ht="21.75" customHeight="1" thickBot="1">
      <c r="A40" s="255"/>
      <c r="B40" s="306"/>
      <c r="C40" s="217"/>
      <c r="D40" s="217"/>
      <c r="E40" s="217"/>
      <c r="F40" s="217"/>
      <c r="G40" s="217"/>
      <c r="H40" s="307" t="s">
        <v>225</v>
      </c>
      <c r="I40" s="308">
        <f t="shared" ref="I40:V40" si="2">SUM(I37:I39)</f>
        <v>1750</v>
      </c>
      <c r="J40" s="309">
        <f t="shared" si="2"/>
        <v>5000</v>
      </c>
      <c r="K40" s="309">
        <f t="shared" si="2"/>
        <v>1750</v>
      </c>
      <c r="L40" s="309">
        <f t="shared" si="2"/>
        <v>750</v>
      </c>
      <c r="M40" s="310">
        <f t="shared" si="2"/>
        <v>1000</v>
      </c>
      <c r="N40" s="309">
        <f t="shared" si="2"/>
        <v>2000</v>
      </c>
      <c r="O40" s="309">
        <f t="shared" si="2"/>
        <v>2000</v>
      </c>
      <c r="P40" s="309">
        <f t="shared" si="2"/>
        <v>4000</v>
      </c>
      <c r="Q40" s="311">
        <f t="shared" si="2"/>
        <v>250</v>
      </c>
      <c r="R40" s="312">
        <f t="shared" si="2"/>
        <v>36679.919999999998</v>
      </c>
      <c r="S40" s="313">
        <f t="shared" si="2"/>
        <v>0</v>
      </c>
      <c r="T40" s="309">
        <f t="shared" si="2"/>
        <v>7000</v>
      </c>
      <c r="U40" s="314">
        <f t="shared" si="2"/>
        <v>6000</v>
      </c>
      <c r="V40" s="315">
        <f t="shared" si="2"/>
        <v>5050</v>
      </c>
      <c r="W40" s="304"/>
      <c r="X40" s="442">
        <f>SUM(I40:V40)-R39</f>
        <v>66550</v>
      </c>
      <c r="Y40" s="281"/>
      <c r="Z40" s="305"/>
    </row>
    <row r="41" spans="1:26" ht="27" thickTop="1" thickBot="1">
      <c r="A41" s="255"/>
      <c r="B41" s="522" t="s">
        <v>226</v>
      </c>
      <c r="C41" s="522"/>
      <c r="D41" s="522"/>
      <c r="E41" s="522"/>
      <c r="F41" s="522"/>
      <c r="G41" s="316"/>
      <c r="H41" s="316"/>
      <c r="I41" s="317"/>
      <c r="J41" s="318"/>
      <c r="K41" s="318"/>
      <c r="L41" s="319"/>
      <c r="M41" s="320"/>
      <c r="N41" s="318"/>
      <c r="O41" s="318"/>
      <c r="P41" s="318"/>
      <c r="Q41" s="319"/>
      <c r="R41" s="321"/>
      <c r="S41" s="322"/>
      <c r="T41" s="318"/>
      <c r="U41" s="323"/>
      <c r="V41" s="324"/>
      <c r="W41" s="325"/>
      <c r="X41" s="326" t="s">
        <v>227</v>
      </c>
      <c r="Y41" s="281"/>
      <c r="Z41" s="305"/>
    </row>
    <row r="42" spans="1:26">
      <c r="A42" s="255"/>
      <c r="B42" s="327">
        <v>40678</v>
      </c>
      <c r="C42" s="328" t="s">
        <v>315</v>
      </c>
      <c r="D42" s="329"/>
      <c r="E42" s="265">
        <v>-300</v>
      </c>
      <c r="F42" s="266"/>
      <c r="G42" s="330"/>
      <c r="H42" s="331" t="s">
        <v>228</v>
      </c>
      <c r="I42" s="443"/>
      <c r="J42" s="444"/>
      <c r="K42" s="444"/>
      <c r="L42" s="445"/>
      <c r="M42" s="446"/>
      <c r="N42" s="444"/>
      <c r="O42" s="444"/>
      <c r="P42" s="444">
        <f>E42</f>
        <v>-300</v>
      </c>
      <c r="Q42" s="444"/>
      <c r="R42" s="447"/>
      <c r="S42" s="448"/>
      <c r="T42" s="449"/>
      <c r="U42" s="450"/>
      <c r="V42" s="332"/>
      <c r="W42" s="333"/>
      <c r="X42" s="217"/>
      <c r="Y42" s="217"/>
      <c r="Z42" s="334"/>
    </row>
    <row r="43" spans="1:26">
      <c r="A43" s="255"/>
      <c r="B43" s="327">
        <v>40709</v>
      </c>
      <c r="C43" s="328" t="s">
        <v>312</v>
      </c>
      <c r="D43" s="329"/>
      <c r="E43" s="335">
        <f>-(75+69)</f>
        <v>-144</v>
      </c>
      <c r="F43" s="266"/>
      <c r="G43" s="330"/>
      <c r="H43" s="331" t="s">
        <v>229</v>
      </c>
      <c r="I43" s="443"/>
      <c r="J43" s="444"/>
      <c r="K43" s="444"/>
      <c r="L43" s="445"/>
      <c r="M43" s="446"/>
      <c r="N43" s="444">
        <f>E43</f>
        <v>-144</v>
      </c>
      <c r="O43" s="444"/>
      <c r="P43" s="444"/>
      <c r="Q43" s="444"/>
      <c r="R43" s="451"/>
      <c r="S43" s="448"/>
      <c r="T43" s="449"/>
      <c r="U43" s="450"/>
      <c r="V43" s="332"/>
      <c r="W43" s="333"/>
      <c r="X43" s="461"/>
      <c r="Y43" s="217"/>
      <c r="Z43" s="334"/>
    </row>
    <row r="44" spans="1:26">
      <c r="A44" s="255"/>
      <c r="B44" s="327">
        <v>40709</v>
      </c>
      <c r="C44" s="336" t="s">
        <v>182</v>
      </c>
      <c r="D44" s="337"/>
      <c r="E44" s="265">
        <v>-330</v>
      </c>
      <c r="F44" s="266"/>
      <c r="G44" s="330"/>
      <c r="H44" s="331" t="s">
        <v>230</v>
      </c>
      <c r="I44" s="443"/>
      <c r="J44" s="444"/>
      <c r="K44" s="444"/>
      <c r="L44" s="445"/>
      <c r="M44" s="446">
        <f>E44</f>
        <v>-330</v>
      </c>
      <c r="N44" s="444"/>
      <c r="O44" s="444"/>
      <c r="P44" s="444"/>
      <c r="Q44" s="444"/>
      <c r="R44" s="451"/>
      <c r="S44" s="448"/>
      <c r="T44" s="449"/>
      <c r="U44" s="450"/>
      <c r="V44" s="332"/>
      <c r="W44" s="333"/>
      <c r="X44" s="461"/>
      <c r="Y44" s="217"/>
      <c r="Z44" s="334"/>
    </row>
    <row r="45" spans="1:26">
      <c r="A45" s="255"/>
      <c r="B45" s="327">
        <v>40724</v>
      </c>
      <c r="C45" s="328" t="s">
        <v>299</v>
      </c>
      <c r="D45" s="329"/>
      <c r="E45" s="265">
        <v>-1200</v>
      </c>
      <c r="F45" s="338"/>
      <c r="G45" s="330"/>
      <c r="H45" s="331" t="s">
        <v>231</v>
      </c>
      <c r="I45" s="443">
        <f>E45</f>
        <v>-1200</v>
      </c>
      <c r="J45" s="452"/>
      <c r="K45" s="452"/>
      <c r="L45" s="450"/>
      <c r="M45" s="453"/>
      <c r="N45" s="452"/>
      <c r="O45" s="452"/>
      <c r="P45" s="452"/>
      <c r="Q45" s="452"/>
      <c r="R45" s="454"/>
      <c r="S45" s="455"/>
      <c r="T45" s="456"/>
      <c r="U45" s="450"/>
      <c r="V45" s="332"/>
      <c r="W45" s="333"/>
      <c r="X45" s="461"/>
      <c r="Y45" s="217"/>
      <c r="Z45" s="305"/>
    </row>
    <row r="46" spans="1:26">
      <c r="A46" s="255"/>
      <c r="B46" s="327">
        <v>40739</v>
      </c>
      <c r="C46" s="328" t="s">
        <v>315</v>
      </c>
      <c r="D46" s="329"/>
      <c r="E46" s="265">
        <v>-450</v>
      </c>
      <c r="F46" s="266"/>
      <c r="G46" s="330"/>
      <c r="H46" s="331" t="s">
        <v>232</v>
      </c>
      <c r="I46" s="443"/>
      <c r="J46" s="452"/>
      <c r="K46" s="452"/>
      <c r="L46" s="450"/>
      <c r="M46" s="453"/>
      <c r="N46" s="452"/>
      <c r="O46" s="452">
        <f>E46</f>
        <v>-450</v>
      </c>
      <c r="P46" s="452"/>
      <c r="Q46" s="452"/>
      <c r="R46" s="454"/>
      <c r="S46" s="455"/>
      <c r="T46" s="456"/>
      <c r="U46" s="450"/>
      <c r="V46" s="332"/>
      <c r="W46" s="333"/>
      <c r="X46" s="461"/>
      <c r="Y46" s="217"/>
      <c r="Z46" s="334"/>
    </row>
    <row r="47" spans="1:26">
      <c r="A47" s="255"/>
      <c r="B47" s="327">
        <v>40739</v>
      </c>
      <c r="C47" s="328" t="s">
        <v>300</v>
      </c>
      <c r="D47" s="329"/>
      <c r="E47" s="265">
        <v>-200</v>
      </c>
      <c r="F47" s="266"/>
      <c r="G47" s="330"/>
      <c r="H47" s="331" t="s">
        <v>233</v>
      </c>
      <c r="I47" s="443"/>
      <c r="J47" s="452"/>
      <c r="K47" s="452">
        <f>E47</f>
        <v>-200</v>
      </c>
      <c r="L47" s="450"/>
      <c r="M47" s="453"/>
      <c r="N47" s="452"/>
      <c r="O47" s="452"/>
      <c r="P47" s="452"/>
      <c r="Q47" s="452"/>
      <c r="R47" s="454"/>
      <c r="S47" s="455"/>
      <c r="T47" s="456"/>
      <c r="U47" s="450"/>
      <c r="V47" s="332"/>
      <c r="W47" s="333"/>
      <c r="X47" s="461"/>
      <c r="Y47" s="217"/>
      <c r="Z47" s="334"/>
    </row>
    <row r="48" spans="1:26">
      <c r="A48" s="255"/>
      <c r="B48" s="327">
        <v>40739</v>
      </c>
      <c r="C48" s="328" t="s">
        <v>180</v>
      </c>
      <c r="D48" s="329"/>
      <c r="E48" s="265">
        <v>-141</v>
      </c>
      <c r="F48" s="266"/>
      <c r="G48" s="330"/>
      <c r="H48" s="331" t="s">
        <v>234</v>
      </c>
      <c r="I48" s="443"/>
      <c r="J48" s="444"/>
      <c r="K48" s="444">
        <f>E48</f>
        <v>-141</v>
      </c>
      <c r="L48" s="445"/>
      <c r="M48" s="446"/>
      <c r="N48" s="444"/>
      <c r="O48" s="444"/>
      <c r="P48" s="444"/>
      <c r="Q48" s="444"/>
      <c r="R48" s="451"/>
      <c r="S48" s="448"/>
      <c r="T48" s="449"/>
      <c r="U48" s="450"/>
      <c r="V48" s="332"/>
      <c r="W48" s="333"/>
      <c r="X48" s="461"/>
      <c r="Y48" s="217"/>
      <c r="Z48" s="334"/>
    </row>
    <row r="49" spans="1:26">
      <c r="A49" s="255"/>
      <c r="B49" s="327">
        <v>40756</v>
      </c>
      <c r="C49" s="336" t="s">
        <v>235</v>
      </c>
      <c r="D49" s="337"/>
      <c r="E49" s="265"/>
      <c r="F49" s="266">
        <v>2500</v>
      </c>
      <c r="G49" s="330"/>
      <c r="H49" s="331" t="s">
        <v>236</v>
      </c>
      <c r="I49" s="443"/>
      <c r="J49" s="444"/>
      <c r="K49" s="444"/>
      <c r="L49" s="445"/>
      <c r="M49" s="446"/>
      <c r="N49" s="444"/>
      <c r="O49" s="444"/>
      <c r="P49" s="444"/>
      <c r="Q49" s="444"/>
      <c r="R49" s="447"/>
      <c r="S49" s="448"/>
      <c r="T49" s="457"/>
      <c r="U49" s="450"/>
      <c r="V49" s="332"/>
      <c r="W49" s="333"/>
      <c r="X49" s="462">
        <f>F49</f>
        <v>2500</v>
      </c>
      <c r="Y49" s="217"/>
      <c r="Z49" s="334"/>
    </row>
    <row r="50" spans="1:26">
      <c r="A50" s="255"/>
      <c r="B50" s="327">
        <v>40760</v>
      </c>
      <c r="C50" s="328" t="s">
        <v>291</v>
      </c>
      <c r="D50" s="329"/>
      <c r="E50" s="265">
        <v>-100</v>
      </c>
      <c r="F50" s="266"/>
      <c r="G50" s="330"/>
      <c r="H50" s="331" t="s">
        <v>237</v>
      </c>
      <c r="I50" s="443"/>
      <c r="J50" s="444"/>
      <c r="K50" s="444"/>
      <c r="L50" s="445">
        <f>E50</f>
        <v>-100</v>
      </c>
      <c r="M50" s="446"/>
      <c r="N50" s="444"/>
      <c r="O50" s="444"/>
      <c r="P50" s="444"/>
      <c r="Q50" s="444"/>
      <c r="R50" s="451"/>
      <c r="S50" s="448"/>
      <c r="T50" s="449"/>
      <c r="U50" s="450"/>
      <c r="V50" s="332"/>
      <c r="W50" s="333"/>
      <c r="X50" s="461"/>
      <c r="Y50" s="217"/>
      <c r="Z50" s="334"/>
    </row>
    <row r="51" spans="1:26">
      <c r="A51" s="255"/>
      <c r="B51" s="327">
        <v>40765</v>
      </c>
      <c r="C51" s="328" t="s">
        <v>301</v>
      </c>
      <c r="D51" s="329"/>
      <c r="E51" s="265">
        <v>-50</v>
      </c>
      <c r="F51" s="266"/>
      <c r="G51" s="330"/>
      <c r="H51" s="331" t="s">
        <v>305</v>
      </c>
      <c r="I51" s="443"/>
      <c r="J51" s="444"/>
      <c r="K51" s="444"/>
      <c r="L51" s="445">
        <f>E51</f>
        <v>-50</v>
      </c>
      <c r="M51" s="446"/>
      <c r="N51" s="444"/>
      <c r="O51" s="444"/>
      <c r="P51" s="444"/>
      <c r="Q51" s="444"/>
      <c r="R51" s="451"/>
      <c r="S51" s="448"/>
      <c r="T51" s="449"/>
      <c r="U51" s="450"/>
      <c r="V51" s="332"/>
      <c r="W51" s="333"/>
      <c r="X51" s="461"/>
      <c r="Y51" s="217"/>
      <c r="Z51" s="334"/>
    </row>
    <row r="52" spans="1:26">
      <c r="A52" s="255"/>
      <c r="B52" s="327">
        <v>40801</v>
      </c>
      <c r="C52" s="328" t="s">
        <v>315</v>
      </c>
      <c r="D52" s="329"/>
      <c r="E52" s="265">
        <v>-450</v>
      </c>
      <c r="F52" s="266"/>
      <c r="G52" s="330"/>
      <c r="H52" s="331" t="s">
        <v>238</v>
      </c>
      <c r="I52" s="443"/>
      <c r="J52" s="444"/>
      <c r="K52" s="444"/>
      <c r="L52" s="445"/>
      <c r="M52" s="446"/>
      <c r="N52" s="444"/>
      <c r="O52" s="444">
        <f>E52</f>
        <v>-450</v>
      </c>
      <c r="P52" s="444"/>
      <c r="Q52" s="444"/>
      <c r="R52" s="447"/>
      <c r="S52" s="448"/>
      <c r="T52" s="449"/>
      <c r="U52" s="450"/>
      <c r="V52" s="332"/>
      <c r="W52" s="333"/>
      <c r="X52" s="461"/>
      <c r="Y52" s="217"/>
      <c r="Z52" s="334"/>
    </row>
    <row r="53" spans="1:26">
      <c r="A53" s="255"/>
      <c r="B53" s="327">
        <v>40801</v>
      </c>
      <c r="C53" s="328" t="s">
        <v>180</v>
      </c>
      <c r="D53" s="329"/>
      <c r="E53" s="265">
        <v>-141</v>
      </c>
      <c r="F53" s="266"/>
      <c r="G53" s="330"/>
      <c r="H53" s="331" t="s">
        <v>239</v>
      </c>
      <c r="I53" s="443"/>
      <c r="J53" s="444"/>
      <c r="K53" s="444">
        <f>E53</f>
        <v>-141</v>
      </c>
      <c r="L53" s="445"/>
      <c r="M53" s="446"/>
      <c r="N53" s="444"/>
      <c r="O53" s="444"/>
      <c r="P53" s="444"/>
      <c r="Q53" s="444"/>
      <c r="R53" s="451"/>
      <c r="S53" s="448"/>
      <c r="T53" s="449"/>
      <c r="U53" s="450"/>
      <c r="V53" s="332"/>
      <c r="W53" s="333"/>
      <c r="X53" s="461"/>
      <c r="Y53" s="217"/>
      <c r="Z53" s="334"/>
    </row>
    <row r="54" spans="1:26">
      <c r="A54" s="255"/>
      <c r="B54" s="327">
        <v>40801</v>
      </c>
      <c r="C54" s="328" t="s">
        <v>302</v>
      </c>
      <c r="D54" s="329"/>
      <c r="E54" s="265">
        <v>-1000</v>
      </c>
      <c r="F54" s="266"/>
      <c r="G54" s="330"/>
      <c r="H54" s="331" t="s">
        <v>240</v>
      </c>
      <c r="I54" s="443"/>
      <c r="J54" s="444"/>
      <c r="K54" s="444"/>
      <c r="L54" s="445"/>
      <c r="M54" s="446"/>
      <c r="N54" s="444"/>
      <c r="O54" s="444"/>
      <c r="P54" s="444"/>
      <c r="Q54" s="444"/>
      <c r="R54" s="451"/>
      <c r="S54" s="448"/>
      <c r="T54" s="449"/>
      <c r="U54" s="450">
        <f>E54</f>
        <v>-1000</v>
      </c>
      <c r="V54" s="332"/>
      <c r="W54" s="333"/>
      <c r="X54" s="461"/>
      <c r="Y54" s="217"/>
      <c r="Z54" s="334"/>
    </row>
    <row r="55" spans="1:26">
      <c r="A55" s="255"/>
      <c r="B55" s="327">
        <v>40801</v>
      </c>
      <c r="C55" s="328" t="s">
        <v>313</v>
      </c>
      <c r="D55" s="329"/>
      <c r="E55" s="265">
        <v>-175</v>
      </c>
      <c r="F55" s="338"/>
      <c r="G55" s="330"/>
      <c r="H55" s="331" t="s">
        <v>241</v>
      </c>
      <c r="I55" s="443"/>
      <c r="J55" s="444"/>
      <c r="K55" s="444"/>
      <c r="L55" s="445"/>
      <c r="M55" s="446"/>
      <c r="N55" s="444"/>
      <c r="O55" s="444"/>
      <c r="P55" s="444"/>
      <c r="Q55" s="444"/>
      <c r="R55" s="451"/>
      <c r="S55" s="448"/>
      <c r="T55" s="449"/>
      <c r="U55" s="450">
        <f>E55</f>
        <v>-175</v>
      </c>
      <c r="V55" s="332"/>
      <c r="W55" s="333"/>
      <c r="X55" s="461"/>
      <c r="Y55" s="217"/>
      <c r="Z55" s="334"/>
    </row>
    <row r="56" spans="1:26">
      <c r="A56" s="255"/>
      <c r="B56" s="327">
        <v>40801</v>
      </c>
      <c r="C56" s="328" t="s">
        <v>316</v>
      </c>
      <c r="D56" s="329"/>
      <c r="E56" s="265">
        <v>-1500</v>
      </c>
      <c r="F56" s="266"/>
      <c r="G56" s="330"/>
      <c r="H56" s="331" t="s">
        <v>242</v>
      </c>
      <c r="I56" s="443"/>
      <c r="J56" s="444"/>
      <c r="K56" s="444"/>
      <c r="L56" s="445"/>
      <c r="M56" s="446"/>
      <c r="N56" s="444"/>
      <c r="O56" s="444"/>
      <c r="P56" s="444"/>
      <c r="Q56" s="444"/>
      <c r="R56" s="451">
        <f>E56</f>
        <v>-1500</v>
      </c>
      <c r="S56" s="448"/>
      <c r="T56" s="449"/>
      <c r="U56" s="450"/>
      <c r="V56" s="332"/>
      <c r="W56" s="333"/>
      <c r="X56" s="461"/>
      <c r="Y56" s="217"/>
      <c r="Z56" s="334"/>
    </row>
    <row r="57" spans="1:26">
      <c r="A57" s="255"/>
      <c r="B57" s="327">
        <v>40801</v>
      </c>
      <c r="C57" s="336" t="s">
        <v>303</v>
      </c>
      <c r="D57" s="337"/>
      <c r="E57" s="265"/>
      <c r="F57" s="339">
        <f>X71-X75</f>
        <v>8437.7099999999991</v>
      </c>
      <c r="G57" s="330"/>
      <c r="H57" s="331" t="s">
        <v>243</v>
      </c>
      <c r="I57" s="443"/>
      <c r="J57" s="444"/>
      <c r="K57" s="444"/>
      <c r="L57" s="445"/>
      <c r="M57" s="446"/>
      <c r="N57" s="444"/>
      <c r="O57" s="444"/>
      <c r="P57" s="444"/>
      <c r="Q57" s="444"/>
      <c r="R57" s="451"/>
      <c r="S57" s="448"/>
      <c r="T57" s="449"/>
      <c r="U57" s="450"/>
      <c r="V57" s="332"/>
      <c r="W57" s="333"/>
      <c r="X57" s="463">
        <f>F57</f>
        <v>8437.7099999999991</v>
      </c>
      <c r="Y57" s="217"/>
      <c r="Z57" s="334"/>
    </row>
    <row r="58" spans="1:26">
      <c r="A58" s="255"/>
      <c r="B58" s="327">
        <v>40817</v>
      </c>
      <c r="C58" s="328" t="s">
        <v>291</v>
      </c>
      <c r="D58" s="329"/>
      <c r="E58" s="265">
        <v>-100</v>
      </c>
      <c r="F58" s="266"/>
      <c r="G58" s="330"/>
      <c r="H58" s="331" t="s">
        <v>244</v>
      </c>
      <c r="I58" s="443"/>
      <c r="J58" s="444"/>
      <c r="K58" s="444"/>
      <c r="L58" s="445">
        <f>E58</f>
        <v>-100</v>
      </c>
      <c r="M58" s="446"/>
      <c r="N58" s="444"/>
      <c r="O58" s="444"/>
      <c r="P58" s="444"/>
      <c r="Q58" s="444"/>
      <c r="R58" s="451"/>
      <c r="S58" s="448"/>
      <c r="T58" s="449"/>
      <c r="U58" s="450"/>
      <c r="V58" s="332"/>
      <c r="W58" s="333"/>
      <c r="X58" s="461"/>
      <c r="Y58" s="217"/>
      <c r="Z58" s="334"/>
    </row>
    <row r="59" spans="1:26">
      <c r="A59" s="255"/>
      <c r="B59" s="327">
        <v>40831</v>
      </c>
      <c r="C59" s="328" t="s">
        <v>181</v>
      </c>
      <c r="D59" s="329"/>
      <c r="E59" s="265">
        <v>-5033</v>
      </c>
      <c r="F59" s="266"/>
      <c r="G59" s="330"/>
      <c r="H59" s="331" t="s">
        <v>245</v>
      </c>
      <c r="I59" s="443"/>
      <c r="J59" s="444"/>
      <c r="K59" s="444"/>
      <c r="L59" s="445"/>
      <c r="M59" s="446"/>
      <c r="N59" s="444"/>
      <c r="O59" s="444"/>
      <c r="P59" s="444"/>
      <c r="Q59" s="444"/>
      <c r="R59" s="451"/>
      <c r="S59" s="448"/>
      <c r="T59" s="449"/>
      <c r="U59" s="450">
        <f>E59</f>
        <v>-5033</v>
      </c>
      <c r="V59" s="332"/>
      <c r="W59" s="333"/>
      <c r="X59" s="461"/>
      <c r="Y59" s="217"/>
      <c r="Z59" s="334"/>
    </row>
    <row r="60" spans="1:26">
      <c r="A60" s="255"/>
      <c r="B60" s="327">
        <v>40862</v>
      </c>
      <c r="C60" s="328" t="s">
        <v>297</v>
      </c>
      <c r="D60" s="329"/>
      <c r="E60" s="265"/>
      <c r="F60" s="266">
        <v>4500</v>
      </c>
      <c r="G60" s="330"/>
      <c r="H60" s="331" t="s">
        <v>246</v>
      </c>
      <c r="I60" s="443"/>
      <c r="J60" s="444"/>
      <c r="K60" s="444"/>
      <c r="L60" s="445"/>
      <c r="M60" s="446"/>
      <c r="N60" s="444"/>
      <c r="O60" s="444"/>
      <c r="P60" s="444"/>
      <c r="Q60" s="444"/>
      <c r="R60" s="451"/>
      <c r="S60" s="448"/>
      <c r="T60" s="449"/>
      <c r="U60" s="450"/>
      <c r="V60" s="332"/>
      <c r="W60" s="333"/>
      <c r="X60" s="462">
        <v>4500</v>
      </c>
      <c r="Y60" s="217"/>
      <c r="Z60" s="334"/>
    </row>
    <row r="61" spans="1:26">
      <c r="A61" s="255"/>
      <c r="B61" s="327">
        <v>40892</v>
      </c>
      <c r="C61" s="328" t="s">
        <v>315</v>
      </c>
      <c r="D61" s="329"/>
      <c r="E61" s="265">
        <v>-450</v>
      </c>
      <c r="F61" s="266"/>
      <c r="G61" s="330"/>
      <c r="H61" s="331" t="s">
        <v>304</v>
      </c>
      <c r="I61" s="443"/>
      <c r="J61" s="444"/>
      <c r="K61" s="444"/>
      <c r="L61" s="445"/>
      <c r="M61" s="446"/>
      <c r="N61" s="444"/>
      <c r="O61" s="444">
        <f>E61</f>
        <v>-450</v>
      </c>
      <c r="P61" s="444"/>
      <c r="Q61" s="444"/>
      <c r="R61" s="451"/>
      <c r="S61" s="448"/>
      <c r="T61" s="449"/>
      <c r="U61" s="450"/>
      <c r="V61" s="332"/>
      <c r="W61" s="333"/>
      <c r="X61" s="462"/>
      <c r="Y61" s="217"/>
      <c r="Z61" s="334"/>
    </row>
    <row r="62" spans="1:26">
      <c r="A62" s="255"/>
      <c r="B62" s="327">
        <v>40902</v>
      </c>
      <c r="C62" s="336" t="s">
        <v>235</v>
      </c>
      <c r="D62" s="337"/>
      <c r="E62" s="265"/>
      <c r="F62" s="338">
        <v>6500</v>
      </c>
      <c r="G62" s="330"/>
      <c r="H62" s="331" t="s">
        <v>247</v>
      </c>
      <c r="I62" s="443"/>
      <c r="J62" s="444"/>
      <c r="K62" s="444"/>
      <c r="L62" s="445"/>
      <c r="M62" s="446"/>
      <c r="N62" s="444"/>
      <c r="O62" s="444"/>
      <c r="P62" s="444"/>
      <c r="Q62" s="444"/>
      <c r="R62" s="451"/>
      <c r="S62" s="448"/>
      <c r="T62" s="449"/>
      <c r="U62" s="450"/>
      <c r="V62" s="332"/>
      <c r="W62" s="333"/>
      <c r="X62" s="462">
        <f>F62</f>
        <v>6500</v>
      </c>
      <c r="Y62" s="217"/>
      <c r="Z62" s="334"/>
    </row>
    <row r="63" spans="1:26" ht="13.5" thickBot="1">
      <c r="A63" s="217"/>
      <c r="B63" s="217"/>
      <c r="C63" s="217"/>
      <c r="D63" s="217"/>
      <c r="E63" s="217"/>
      <c r="F63" s="338"/>
      <c r="G63" s="217"/>
      <c r="H63" s="217"/>
      <c r="I63" s="443"/>
      <c r="J63" s="444"/>
      <c r="K63" s="444"/>
      <c r="L63" s="445"/>
      <c r="M63" s="453"/>
      <c r="N63" s="444"/>
      <c r="O63" s="444"/>
      <c r="P63" s="444"/>
      <c r="Q63" s="444"/>
      <c r="R63" s="447"/>
      <c r="S63" s="448"/>
      <c r="T63" s="449"/>
      <c r="U63" s="450"/>
      <c r="V63" s="332"/>
      <c r="W63" s="333"/>
      <c r="X63" s="464"/>
      <c r="Y63" s="217"/>
      <c r="Z63" s="334"/>
    </row>
    <row r="64" spans="1:26" ht="14.25" thickTop="1" thickBot="1">
      <c r="A64" s="255"/>
      <c r="B64" s="340"/>
      <c r="C64" s="341"/>
      <c r="D64" s="342"/>
      <c r="E64" s="342"/>
      <c r="F64" s="342"/>
      <c r="G64" s="342"/>
      <c r="H64" s="343" t="s">
        <v>248</v>
      </c>
      <c r="I64" s="345">
        <f t="shared" ref="I64:V64" si="3">SUM(I42:I63)+I36</f>
        <v>-1200</v>
      </c>
      <c r="J64" s="345">
        <f t="shared" si="3"/>
        <v>0</v>
      </c>
      <c r="K64" s="345">
        <f t="shared" si="3"/>
        <v>-737.2</v>
      </c>
      <c r="L64" s="458">
        <f t="shared" si="3"/>
        <v>-576</v>
      </c>
      <c r="M64" s="459">
        <f t="shared" si="3"/>
        <v>-480</v>
      </c>
      <c r="N64" s="345">
        <f t="shared" si="3"/>
        <v>-577.36</v>
      </c>
      <c r="O64" s="345">
        <f t="shared" si="3"/>
        <v>-2030.32</v>
      </c>
      <c r="P64" s="345">
        <f t="shared" si="3"/>
        <v>-1270</v>
      </c>
      <c r="Q64" s="458">
        <f t="shared" si="3"/>
        <v>0</v>
      </c>
      <c r="R64" s="460">
        <f t="shared" si="3"/>
        <v>-13903.88</v>
      </c>
      <c r="S64" s="345">
        <f t="shared" si="3"/>
        <v>0</v>
      </c>
      <c r="T64" s="345">
        <f t="shared" si="3"/>
        <v>-440</v>
      </c>
      <c r="U64" s="458">
        <f t="shared" si="3"/>
        <v>-6208</v>
      </c>
      <c r="V64" s="344">
        <f t="shared" si="3"/>
        <v>0</v>
      </c>
      <c r="W64" s="346"/>
      <c r="X64" s="347">
        <f>SUM(I64:W64)</f>
        <v>-27422.76</v>
      </c>
      <c r="Y64" s="217"/>
      <c r="Z64" s="217"/>
    </row>
    <row r="65" spans="1:26" ht="14.25" thickTop="1" thickBot="1">
      <c r="A65" s="255"/>
      <c r="B65" s="348"/>
      <c r="C65" s="349"/>
      <c r="D65" s="350"/>
      <c r="E65" s="350"/>
      <c r="F65" s="350"/>
      <c r="G65" s="350"/>
      <c r="H65" s="351" t="s">
        <v>249</v>
      </c>
      <c r="I65" s="352">
        <f t="shared" ref="I65:V65" si="4">I40+I64</f>
        <v>550</v>
      </c>
      <c r="J65" s="353">
        <f t="shared" si="4"/>
        <v>5000</v>
      </c>
      <c r="K65" s="353">
        <f t="shared" si="4"/>
        <v>1012.8</v>
      </c>
      <c r="L65" s="354">
        <f t="shared" si="4"/>
        <v>174</v>
      </c>
      <c r="M65" s="355">
        <f t="shared" si="4"/>
        <v>520</v>
      </c>
      <c r="N65" s="353">
        <f t="shared" si="4"/>
        <v>1422.6399999999999</v>
      </c>
      <c r="O65" s="353">
        <f t="shared" si="4"/>
        <v>-30.319999999999936</v>
      </c>
      <c r="P65" s="353">
        <f t="shared" si="4"/>
        <v>2730</v>
      </c>
      <c r="Q65" s="354">
        <f t="shared" si="4"/>
        <v>250</v>
      </c>
      <c r="R65" s="356">
        <f t="shared" si="4"/>
        <v>22776.04</v>
      </c>
      <c r="S65" s="357">
        <f t="shared" si="4"/>
        <v>0</v>
      </c>
      <c r="T65" s="353">
        <f t="shared" si="4"/>
        <v>6560</v>
      </c>
      <c r="U65" s="354">
        <f t="shared" si="4"/>
        <v>-208</v>
      </c>
      <c r="V65" s="358">
        <f t="shared" si="4"/>
        <v>5050</v>
      </c>
      <c r="W65" s="359"/>
      <c r="X65" s="360">
        <f>SUM(I65:W65)</f>
        <v>45807.16</v>
      </c>
      <c r="Y65" s="217"/>
      <c r="Z65" s="217"/>
    </row>
    <row r="66" spans="1:26" ht="60.75" thickTop="1">
      <c r="A66" s="255"/>
      <c r="B66" s="361"/>
      <c r="C66" s="362"/>
      <c r="D66" s="363"/>
      <c r="E66" s="363"/>
      <c r="F66" s="363"/>
      <c r="G66" s="363"/>
      <c r="H66" s="364"/>
      <c r="I66" s="365" t="s">
        <v>250</v>
      </c>
      <c r="J66" s="366" t="s">
        <v>173</v>
      </c>
      <c r="K66" s="367" t="s">
        <v>251</v>
      </c>
      <c r="L66" s="368" t="s">
        <v>252</v>
      </c>
      <c r="M66" s="369" t="s">
        <v>253</v>
      </c>
      <c r="N66" s="370" t="s">
        <v>254</v>
      </c>
      <c r="O66" s="370" t="s">
        <v>255</v>
      </c>
      <c r="P66" s="370" t="s">
        <v>256</v>
      </c>
      <c r="Q66" s="371" t="s">
        <v>257</v>
      </c>
      <c r="R66" s="372" t="s">
        <v>258</v>
      </c>
      <c r="S66" s="373" t="s">
        <v>177</v>
      </c>
      <c r="T66" s="373" t="s">
        <v>259</v>
      </c>
      <c r="U66" s="374" t="s">
        <v>187</v>
      </c>
      <c r="V66" s="375" t="s">
        <v>260</v>
      </c>
      <c r="W66" s="376"/>
      <c r="X66" s="376"/>
      <c r="Y66" s="217"/>
      <c r="Z66" s="217"/>
    </row>
    <row r="67" spans="1:26">
      <c r="A67" s="255"/>
      <c r="B67" s="306"/>
      <c r="C67" s="377"/>
      <c r="D67" s="217"/>
      <c r="E67" s="217"/>
      <c r="F67" s="217"/>
      <c r="G67" s="217"/>
      <c r="H67" s="217"/>
      <c r="I67" s="217"/>
      <c r="J67" s="217"/>
      <c r="K67" s="217"/>
      <c r="L67" s="217"/>
      <c r="M67" s="217"/>
      <c r="N67" s="217"/>
      <c r="O67" s="217"/>
      <c r="P67" s="217"/>
      <c r="Q67" s="217"/>
      <c r="R67" s="217"/>
      <c r="S67" s="217"/>
      <c r="T67" s="217"/>
      <c r="U67" s="217"/>
      <c r="V67" s="217"/>
      <c r="W67" s="217"/>
      <c r="X67" s="217"/>
      <c r="Y67" s="217"/>
      <c r="Z67" s="217"/>
    </row>
    <row r="68" spans="1:26" ht="13.5" thickBot="1">
      <c r="A68" s="378"/>
      <c r="B68" s="379"/>
      <c r="C68" s="380"/>
      <c r="D68" s="381"/>
      <c r="E68" s="381"/>
      <c r="F68" s="381"/>
      <c r="G68" s="381"/>
      <c r="H68" s="381"/>
      <c r="I68" s="381"/>
      <c r="J68" s="381"/>
      <c r="K68" s="381"/>
      <c r="L68" s="381"/>
      <c r="M68" s="381"/>
      <c r="N68" s="381"/>
      <c r="O68" s="381"/>
      <c r="P68" s="381"/>
      <c r="Q68" s="381"/>
      <c r="R68" s="381"/>
      <c r="S68" s="381"/>
      <c r="T68" s="381"/>
      <c r="U68" s="381"/>
      <c r="V68" s="381"/>
      <c r="W68" s="382"/>
      <c r="X68" s="381"/>
      <c r="Y68" s="381"/>
      <c r="Z68" s="217"/>
    </row>
    <row r="69" spans="1:26" ht="81" customHeight="1" thickTop="1" thickBot="1">
      <c r="A69" s="255"/>
      <c r="B69" s="306"/>
      <c r="C69" s="377"/>
      <c r="D69" s="217"/>
      <c r="E69" s="217"/>
      <c r="F69" s="217"/>
      <c r="G69" s="217"/>
      <c r="H69" s="217"/>
      <c r="I69" s="217"/>
      <c r="J69" s="217"/>
      <c r="K69" s="217"/>
      <c r="L69" s="217"/>
      <c r="M69" s="217"/>
      <c r="N69" s="217"/>
      <c r="O69" s="217"/>
      <c r="P69" s="217"/>
      <c r="Q69" s="217"/>
      <c r="R69" s="217"/>
      <c r="S69" s="217"/>
      <c r="T69" s="217"/>
      <c r="U69" s="217"/>
      <c r="V69" s="217"/>
      <c r="W69" s="334"/>
      <c r="X69" s="217"/>
      <c r="Y69" s="217"/>
      <c r="Z69" s="217"/>
    </row>
    <row r="70" spans="1:26" ht="30.75" customHeight="1" thickTop="1" thickBot="1">
      <c r="A70" s="255"/>
      <c r="B70" s="306"/>
      <c r="C70" s="507" t="s">
        <v>261</v>
      </c>
      <c r="D70" s="508"/>
      <c r="E70" s="383" t="s">
        <v>262</v>
      </c>
      <c r="F70" s="384" t="s">
        <v>263</v>
      </c>
      <c r="G70" s="385" t="s">
        <v>264</v>
      </c>
      <c r="H70" s="384" t="s">
        <v>265</v>
      </c>
      <c r="I70" s="386" t="s">
        <v>266</v>
      </c>
      <c r="J70" s="217"/>
      <c r="K70" s="217"/>
      <c r="L70" s="217"/>
      <c r="M70" s="217"/>
      <c r="N70" s="217"/>
      <c r="O70" s="217"/>
      <c r="P70" s="217"/>
      <c r="Q70" s="217"/>
      <c r="R70" s="217"/>
      <c r="S70" s="509" t="s">
        <v>307</v>
      </c>
      <c r="T70" s="510"/>
      <c r="U70" s="510"/>
      <c r="V70" s="510"/>
      <c r="W70" s="510"/>
      <c r="X70" s="511"/>
      <c r="Y70" s="217"/>
      <c r="Z70" s="217"/>
    </row>
    <row r="71" spans="1:26" ht="15.75" customHeight="1" thickTop="1" thickBot="1">
      <c r="A71" s="255"/>
      <c r="B71" s="306"/>
      <c r="C71" s="390" t="s">
        <v>267</v>
      </c>
      <c r="D71" s="391"/>
      <c r="E71" s="392">
        <v>9250</v>
      </c>
      <c r="F71" s="393">
        <f>SUM(I36:L36)</f>
        <v>-581.20000000000005</v>
      </c>
      <c r="G71" s="394">
        <f>SUM(I64:L64)</f>
        <v>-2513.1999999999998</v>
      </c>
      <c r="H71" s="395">
        <f>F71+G71</f>
        <v>-3094.3999999999996</v>
      </c>
      <c r="I71" s="395">
        <f>E71+H71</f>
        <v>6155.6</v>
      </c>
      <c r="J71" s="217"/>
      <c r="K71" s="217"/>
      <c r="L71" s="217"/>
      <c r="M71" s="217"/>
      <c r="N71" s="217"/>
      <c r="O71" s="217"/>
      <c r="P71" s="217"/>
      <c r="Q71" s="217"/>
      <c r="S71" s="387" t="s">
        <v>268</v>
      </c>
      <c r="T71" s="388"/>
      <c r="U71" s="388"/>
      <c r="V71" s="388"/>
      <c r="W71" s="388"/>
      <c r="X71" s="389">
        <v>26000</v>
      </c>
      <c r="Y71" s="281"/>
      <c r="Z71" s="217"/>
    </row>
    <row r="72" spans="1:26" ht="15.75" customHeight="1" thickTop="1" thickBot="1">
      <c r="A72" s="255"/>
      <c r="B72" s="306"/>
      <c r="C72" s="396" t="s">
        <v>269</v>
      </c>
      <c r="D72" s="397"/>
      <c r="E72" s="398">
        <v>9250</v>
      </c>
      <c r="F72" s="399">
        <f>SUM(M36:Q36)</f>
        <v>-2233.6799999999998</v>
      </c>
      <c r="G72" s="400">
        <f>SUM(M64:Q64)</f>
        <v>-4357.68</v>
      </c>
      <c r="H72" s="401">
        <f>F72+G72</f>
        <v>-6591.3600000000006</v>
      </c>
      <c r="I72" s="401">
        <f>E72+H72</f>
        <v>2658.6399999999994</v>
      </c>
      <c r="J72" s="217"/>
      <c r="K72" s="217"/>
      <c r="L72" s="217"/>
      <c r="M72" s="217"/>
      <c r="N72" s="217"/>
      <c r="O72" s="217"/>
      <c r="P72" s="217"/>
      <c r="Q72" s="217"/>
      <c r="R72" s="217"/>
      <c r="S72" s="387" t="s">
        <v>306</v>
      </c>
      <c r="T72" s="402"/>
      <c r="U72" s="402"/>
      <c r="V72" s="402"/>
      <c r="W72" s="402"/>
      <c r="X72" s="389">
        <v>4500</v>
      </c>
      <c r="Y72" s="281"/>
      <c r="Z72" s="217"/>
    </row>
    <row r="73" spans="1:26" ht="15.75" customHeight="1" thickTop="1" thickBot="1">
      <c r="A73" s="255"/>
      <c r="B73" s="306"/>
      <c r="C73" s="403" t="s">
        <v>37</v>
      </c>
      <c r="D73" s="404"/>
      <c r="E73" s="405">
        <v>13700</v>
      </c>
      <c r="F73" s="406">
        <f>SUM(S36:U36)</f>
        <v>-440</v>
      </c>
      <c r="G73" s="407">
        <f>SUM(S64:U64)</f>
        <v>-6648</v>
      </c>
      <c r="H73" s="408">
        <f>F73+G73</f>
        <v>-7088</v>
      </c>
      <c r="I73" s="408">
        <f>E73+H73</f>
        <v>6612</v>
      </c>
      <c r="J73" s="217"/>
      <c r="K73" s="217"/>
      <c r="L73" s="217"/>
      <c r="M73" s="217"/>
      <c r="N73" s="217"/>
      <c r="O73" s="217"/>
      <c r="P73" s="217"/>
      <c r="Q73" s="217"/>
      <c r="R73" s="409"/>
      <c r="S73" s="410" t="s">
        <v>270</v>
      </c>
      <c r="T73" s="402"/>
      <c r="U73" s="402"/>
      <c r="V73" s="402"/>
      <c r="W73" s="402"/>
      <c r="X73" s="411">
        <f>2500+6679.92</f>
        <v>9179.92</v>
      </c>
      <c r="Y73" s="281"/>
      <c r="Z73" s="217"/>
    </row>
    <row r="74" spans="1:26" ht="15.75" customHeight="1" thickTop="1" thickBot="1">
      <c r="A74" s="255"/>
      <c r="B74" s="306"/>
      <c r="C74" s="403" t="s">
        <v>271</v>
      </c>
      <c r="D74" s="404"/>
      <c r="E74" s="405">
        <v>31000</v>
      </c>
      <c r="F74" s="406">
        <f>R36</f>
        <v>-12403.88</v>
      </c>
      <c r="G74" s="407">
        <f>SUM(R64)</f>
        <v>-13903.88</v>
      </c>
      <c r="H74" s="408">
        <f>F74+G74</f>
        <v>-26307.759999999998</v>
      </c>
      <c r="I74" s="408">
        <f>E74+H74</f>
        <v>4692.2400000000016</v>
      </c>
      <c r="J74" s="217"/>
      <c r="K74" s="217"/>
      <c r="L74" s="217"/>
      <c r="M74" s="217"/>
      <c r="N74" s="217"/>
      <c r="O74" s="217"/>
      <c r="P74" s="217"/>
      <c r="Q74" s="217"/>
      <c r="R74" s="217"/>
      <c r="S74" s="410" t="s">
        <v>272</v>
      </c>
      <c r="T74" s="402"/>
      <c r="U74" s="402"/>
      <c r="V74" s="402"/>
      <c r="W74" s="402"/>
      <c r="X74" s="411">
        <f>X71+X72+X73</f>
        <v>39679.919999999998</v>
      </c>
      <c r="Y74" s="281"/>
      <c r="Z74" s="217"/>
    </row>
    <row r="75" spans="1:26" ht="15.75" customHeight="1" thickTop="1" thickBot="1">
      <c r="A75" s="255"/>
      <c r="B75" s="306"/>
      <c r="C75" s="412" t="s">
        <v>273</v>
      </c>
      <c r="D75" s="413"/>
      <c r="E75" s="414">
        <v>5572</v>
      </c>
      <c r="F75" s="415">
        <v>0</v>
      </c>
      <c r="G75" s="416">
        <v>0</v>
      </c>
      <c r="H75" s="417">
        <f>F75+G75</f>
        <v>0</v>
      </c>
      <c r="I75" s="418">
        <f>E75+H75</f>
        <v>5572</v>
      </c>
      <c r="J75" s="217"/>
      <c r="K75" s="217"/>
      <c r="L75" s="217"/>
      <c r="M75" s="217"/>
      <c r="N75" s="217"/>
      <c r="O75" s="217"/>
      <c r="P75" s="217"/>
      <c r="Q75" s="217"/>
      <c r="R75" s="409" t="s">
        <v>277</v>
      </c>
      <c r="S75" s="419" t="s">
        <v>274</v>
      </c>
      <c r="T75" s="420"/>
      <c r="U75" s="420"/>
      <c r="V75" s="420"/>
      <c r="W75" s="420"/>
      <c r="X75" s="421">
        <f>SUM(F9:F30)</f>
        <v>17562.29</v>
      </c>
      <c r="Y75" s="281"/>
      <c r="Z75" s="217"/>
    </row>
    <row r="76" spans="1:26" ht="14.25" thickTop="1" thickBot="1">
      <c r="A76" s="255"/>
      <c r="B76" s="306"/>
      <c r="C76" s="217"/>
      <c r="D76" s="217"/>
      <c r="E76" s="217"/>
      <c r="F76" s="217"/>
      <c r="G76" s="217"/>
      <c r="H76" s="217"/>
      <c r="I76" s="217"/>
      <c r="J76" s="217"/>
      <c r="K76" s="217"/>
      <c r="L76" s="217"/>
      <c r="M76" s="217"/>
      <c r="N76" s="217"/>
      <c r="O76" s="217"/>
      <c r="P76" s="217"/>
      <c r="Q76" s="217"/>
      <c r="R76" s="217"/>
      <c r="S76" s="419" t="s">
        <v>59</v>
      </c>
      <c r="T76" s="420"/>
      <c r="U76" s="420"/>
      <c r="V76" s="420"/>
      <c r="W76" s="420"/>
      <c r="X76" s="421">
        <f>F4</f>
        <v>6679.92</v>
      </c>
      <c r="Y76" s="281"/>
      <c r="Z76" s="217"/>
    </row>
    <row r="77" spans="1:26" ht="18.75" customHeight="1" thickTop="1" thickBot="1">
      <c r="A77" s="255"/>
      <c r="B77" s="306"/>
      <c r="C77" s="217"/>
      <c r="D77" s="422" t="s">
        <v>275</v>
      </c>
      <c r="E77" s="423"/>
      <c r="F77" s="423"/>
      <c r="G77" s="424">
        <v>29659.06</v>
      </c>
      <c r="H77" s="425" t="s">
        <v>276</v>
      </c>
      <c r="I77" s="217"/>
      <c r="J77" s="217"/>
      <c r="K77" s="217"/>
      <c r="L77" s="217"/>
      <c r="M77" s="217"/>
      <c r="N77" s="217"/>
      <c r="O77" s="217"/>
      <c r="P77" s="217"/>
      <c r="Q77" s="217"/>
      <c r="R77" s="409" t="s">
        <v>277</v>
      </c>
      <c r="S77" s="410" t="s">
        <v>278</v>
      </c>
      <c r="T77" s="402"/>
      <c r="U77" s="402"/>
      <c r="V77" s="402"/>
      <c r="W77" s="402"/>
      <c r="X77" s="411">
        <f>G3</f>
        <v>21351.729999999992</v>
      </c>
      <c r="Y77" s="217"/>
      <c r="Z77" s="217"/>
    </row>
    <row r="78" spans="1:26" ht="15" thickTop="1">
      <c r="A78" s="255"/>
      <c r="B78" s="306"/>
      <c r="C78" s="217"/>
      <c r="D78" s="426" t="s">
        <v>279</v>
      </c>
      <c r="E78" s="427"/>
      <c r="F78" s="427"/>
      <c r="G78" s="428">
        <v>10000</v>
      </c>
      <c r="H78" s="429" t="s">
        <v>280</v>
      </c>
      <c r="I78" s="217"/>
      <c r="J78" s="217"/>
      <c r="K78" s="217"/>
      <c r="L78" s="217"/>
      <c r="M78" s="217"/>
      <c r="N78" s="217"/>
      <c r="O78" s="217"/>
      <c r="P78" s="217"/>
      <c r="Q78" s="217"/>
      <c r="R78" s="217"/>
      <c r="S78" s="304"/>
      <c r="T78" s="304"/>
      <c r="U78" s="304"/>
      <c r="V78" s="304"/>
      <c r="W78" s="304"/>
      <c r="X78" s="304"/>
      <c r="Y78" s="217"/>
      <c r="Z78" s="217"/>
    </row>
    <row r="79" spans="1:26" ht="14.25">
      <c r="A79" s="255"/>
      <c r="B79" s="306"/>
      <c r="C79" s="217"/>
      <c r="D79" s="426" t="s">
        <v>281</v>
      </c>
      <c r="E79" s="427"/>
      <c r="F79" s="428"/>
      <c r="G79" s="428">
        <f>11028.19+3000</f>
        <v>14028.19</v>
      </c>
      <c r="H79" s="429" t="s">
        <v>282</v>
      </c>
      <c r="I79" s="217"/>
      <c r="J79" s="217"/>
      <c r="K79" s="217"/>
      <c r="L79" s="217"/>
      <c r="M79" s="217"/>
      <c r="N79" s="217"/>
      <c r="O79" s="217"/>
      <c r="P79" s="217"/>
      <c r="Q79" s="217"/>
      <c r="R79" s="217"/>
      <c r="S79" s="217"/>
      <c r="T79" s="217"/>
      <c r="U79" s="217"/>
      <c r="V79" s="217"/>
      <c r="W79" s="334"/>
      <c r="X79" s="217"/>
      <c r="Y79" s="217"/>
      <c r="Z79" s="217"/>
    </row>
    <row r="80" spans="1:26" ht="14.25">
      <c r="A80" s="255"/>
      <c r="B80" s="306"/>
      <c r="C80" s="217"/>
      <c r="D80" s="426" t="s">
        <v>283</v>
      </c>
      <c r="E80" s="427"/>
      <c r="F80" s="427"/>
      <c r="G80" s="428">
        <v>40907.879999999997</v>
      </c>
      <c r="H80" s="429" t="s">
        <v>284</v>
      </c>
      <c r="I80" s="217"/>
      <c r="J80" s="217"/>
      <c r="K80" s="217"/>
      <c r="L80" s="217"/>
      <c r="M80" s="217"/>
      <c r="N80" s="217"/>
      <c r="O80" s="217"/>
      <c r="P80" s="217"/>
      <c r="Q80" s="217"/>
      <c r="R80" s="217"/>
      <c r="S80" s="217"/>
      <c r="T80" s="217"/>
      <c r="U80" s="217"/>
      <c r="V80" s="217"/>
      <c r="W80" s="334"/>
      <c r="X80" s="217"/>
      <c r="Y80" s="217"/>
      <c r="Z80" s="217"/>
    </row>
    <row r="81" spans="1:26" ht="15" thickBot="1">
      <c r="A81" s="217"/>
      <c r="B81" s="217"/>
      <c r="C81" s="217"/>
      <c r="D81" s="430" t="s">
        <v>285</v>
      </c>
      <c r="E81" s="431"/>
      <c r="F81" s="431"/>
      <c r="G81" s="432">
        <f>SUM(F77:G80)</f>
        <v>94595.13</v>
      </c>
      <c r="H81" s="433"/>
      <c r="I81" s="217"/>
      <c r="J81" s="217"/>
      <c r="K81" s="217"/>
      <c r="L81" s="217"/>
      <c r="M81" s="217"/>
      <c r="N81" s="217"/>
      <c r="O81" s="217"/>
      <c r="P81" s="217"/>
      <c r="Q81" s="217"/>
      <c r="R81" s="217"/>
      <c r="S81" s="217"/>
      <c r="T81" s="217"/>
      <c r="U81" s="217"/>
      <c r="V81" s="217"/>
      <c r="W81" s="334"/>
      <c r="X81" s="217"/>
      <c r="Y81" s="217"/>
      <c r="Z81" s="217"/>
    </row>
    <row r="82" spans="1:26" ht="14.25">
      <c r="A82" s="217"/>
      <c r="B82" s="434"/>
      <c r="C82" s="434"/>
      <c r="D82" s="435"/>
      <c r="E82" s="435"/>
      <c r="F82" s="334"/>
      <c r="G82" s="334"/>
      <c r="H82" s="217"/>
      <c r="I82" s="217"/>
      <c r="J82" s="217"/>
      <c r="K82" s="217"/>
      <c r="L82" s="217"/>
      <c r="M82" s="217"/>
      <c r="N82" s="217"/>
      <c r="O82" s="217"/>
      <c r="P82" s="217"/>
      <c r="Q82" s="217"/>
      <c r="R82" s="217"/>
      <c r="S82" s="217"/>
      <c r="T82" s="217"/>
      <c r="U82" s="217"/>
      <c r="V82" s="217"/>
      <c r="W82" s="334"/>
      <c r="X82" s="217"/>
      <c r="Y82" s="217"/>
      <c r="Z82" s="217"/>
    </row>
  </sheetData>
  <mergeCells count="7">
    <mergeCell ref="C70:D70"/>
    <mergeCell ref="S70:X70"/>
    <mergeCell ref="B1:H1"/>
    <mergeCell ref="M1:Q1"/>
    <mergeCell ref="R1:U1"/>
    <mergeCell ref="B2:C2"/>
    <mergeCell ref="B41:F41"/>
  </mergeCells>
  <dataValidations disablePrompts="1" count="6">
    <dataValidation type="custom" allowBlank="1" showInputMessage="1" showErrorMessage="1" promptTitle="Balance" prompt="Cell contains a formula to calculate a running balance." sqref="G34">
      <formula1>G20+E34+F34</formula1>
    </dataValidation>
    <dataValidation type="custom" allowBlank="1" showInputMessage="1" showErrorMessage="1" promptTitle="Balance" prompt="Cell contains a formula to calculate a running balance." sqref="G4">
      <formula1>G3+E4+F4</formula1>
    </dataValidation>
    <dataValidation type="custom" allowBlank="1" showInputMessage="1" showErrorMessage="1" promptTitle="Balance" prompt="Cell contains a formula to calculate a running balance." sqref="G6:G33">
      <formula1>G4+E6+F6</formula1>
    </dataValidation>
    <dataValidation type="custom" allowBlank="1" showInputMessage="1" showErrorMessage="1" promptTitle="Balance" prompt="Cell contains a formula to calculate a running balance." sqref="G5">
      <formula1>#REF!+E5+F5</formula1>
    </dataValidation>
    <dataValidation type="decimal" operator="lessThanOrEqual" allowBlank="1" showInputMessage="1" showErrorMessage="1" promptTitle="Debit" prompt="Must be a negative number._x000a_Enter a minus sign first." sqref="E9:E16 E4:E7">
      <formula1>0</formula1>
    </dataValidation>
    <dataValidation type="decimal" operator="lessThanOrEqual" allowBlank="1" showInputMessage="1" showErrorMessage="1" promptTitle="Projects" prompt="Must be a negative number." sqref="I3:V34">
      <formula1>0</formula1>
    </dataValidation>
  </dataValidations>
  <printOptions horizontalCentered="1" verticalCentered="1"/>
  <pageMargins left="0.45" right="0.45" top="0.43" bottom="0.39" header="0.3" footer="0.3"/>
  <pageSetup scale="50"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72887B3F6DB74EB33F86A292DB122E" ma:contentTypeVersion="2" ma:contentTypeDescription="Create a new document." ma:contentTypeScope="" ma:versionID="c3290cd422d1f3c8bb6cfd3e93dcd42e">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5322d691205687339a375eabd466c221"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7117DD-CDE1-4B48-B61A-C8E872E73A98}"/>
</file>

<file path=customXml/itemProps2.xml><?xml version="1.0" encoding="utf-8"?>
<ds:datastoreItem xmlns:ds="http://schemas.openxmlformats.org/officeDocument/2006/customXml" ds:itemID="{F78C1282-CCC7-406B-A74C-2FCF7F0FBCA2}"/>
</file>

<file path=customXml/itemProps3.xml><?xml version="1.0" encoding="utf-8"?>
<ds:datastoreItem xmlns:ds="http://schemas.openxmlformats.org/officeDocument/2006/customXml" ds:itemID="{773B3C1B-AF10-4E1E-9020-2F077E449D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wksht w-notes</vt:lpstr>
      <vt:lpstr>Budget summary</vt:lpstr>
      <vt:lpstr>History of expenses</vt:lpstr>
      <vt:lpstr>Tracking blank</vt:lpstr>
      <vt:lpstr>Tracking Demo</vt:lpstr>
      <vt:lpstr>Journal demo</vt:lpstr>
      <vt:lpstr>'Budget summary'!Print_Area</vt:lpstr>
      <vt:lpstr>'Budget wksht w-notes'!Print_Area</vt:lpstr>
      <vt:lpstr>'History of expenses'!Print_Area</vt:lpstr>
      <vt:lpstr>'Journal demo'!Print_Area</vt:lpstr>
      <vt:lpstr>'Tracking blank'!Print_Area</vt:lpstr>
      <vt:lpstr>'Tracking Demo'!Print_Area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dc:creator>
  <cp:lastModifiedBy>Judy</cp:lastModifiedBy>
  <cp:lastPrinted>2012-10-19T15:16:03Z</cp:lastPrinted>
  <dcterms:created xsi:type="dcterms:W3CDTF">2012-05-03T17:49:56Z</dcterms:created>
  <dcterms:modified xsi:type="dcterms:W3CDTF">2012-10-23T04:48:54Z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0x010100A472887B3F6DB74EB33F86A292DB122E</vt:lpwstr>
  </property>
</Properties>
</file>