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uwspedu-my.sharepoint.com/personal/eknutson_uwsp_edu/Documents/WISPER/"/>
    </mc:Choice>
  </mc:AlternateContent>
  <xr:revisionPtr revIDLastSave="116" documentId="13_ncr:1_{D4C0D871-1C88-4E8D-93E4-D56AA0DF56B0}" xr6:coauthVersionLast="47" xr6:coauthVersionMax="47" xr10:uidLastSave="{C98770AF-B18C-40F2-9C4D-6C4EACF14D37}"/>
  <workbookProtection workbookAlgorithmName="SHA-512" workbookHashValue="uZPxIwDbDRYRYMejVSYUOPyDzKTaw7631JVvpHbDM+kvqzphTQuyD2QG4gxFnHCcWflpC2SZ3zv8M7Ly17TlTQ==" workbookSaltValue="c/+chV8tp86pj9SThP4nhw==" workbookSpinCount="100000" lockStructure="1"/>
  <bookViews>
    <workbookView xWindow="-120" yWindow="-120" windowWidth="29040" windowHeight="15720" xr2:uid="{00000000-000D-0000-FFFF-FFFF00000000}"/>
  </bookViews>
  <sheets>
    <sheet name="Budget" sheetId="1" r:id="rId1"/>
    <sheet name="Personnel" sheetId="2" r:id="rId2"/>
    <sheet name="Non-Personnel" sheetId="3" r:id="rId3"/>
    <sheet name="Indirect Cost" sheetId="4" r:id="rId4"/>
    <sheet name="Other" sheetId="5" r:id="rId5"/>
  </sheets>
  <definedNames>
    <definedName name="_xlnm.Print_Area" localSheetId="0">Budget!$B$1:$Q$100</definedName>
    <definedName name="_xlnm.Print_Area" localSheetId="3">'Indirect Cost'!$B$1:$C$41</definedName>
    <definedName name="_xlnm.Print_Area" localSheetId="2">'Non-Personnel'!$B$1:$D$41</definedName>
    <definedName name="_xlnm.Print_Area" localSheetId="4">Other!$B$1:$D$25</definedName>
    <definedName name="_xlnm.Print_Area" localSheetId="1">Personnel!$B$1:$C$144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26" i="1" l="1"/>
  <c r="CJ27" i="1"/>
  <c r="CJ28" i="1"/>
  <c r="CJ29" i="1"/>
  <c r="CJ30" i="1"/>
  <c r="CJ31" i="1"/>
  <c r="CJ36" i="1"/>
  <c r="CJ37" i="1"/>
  <c r="CJ38" i="1"/>
  <c r="CJ39" i="1"/>
  <c r="CJ40" i="1"/>
  <c r="CJ41" i="1"/>
  <c r="CJ60" i="1"/>
  <c r="CJ61" i="1"/>
  <c r="CJ62" i="1"/>
  <c r="CJ82" i="1"/>
  <c r="CJ86" i="1"/>
  <c r="O13" i="1"/>
  <c r="O10" i="1"/>
  <c r="O11" i="1"/>
  <c r="O12" i="1"/>
  <c r="O14" i="1"/>
  <c r="O9" i="1"/>
  <c r="N10" i="1"/>
  <c r="N11" i="1"/>
  <c r="N12" i="1"/>
  <c r="N13" i="1"/>
  <c r="N14" i="1"/>
  <c r="N9" i="1"/>
  <c r="M10" i="1"/>
  <c r="M11" i="1"/>
  <c r="CJ11" i="1" s="1"/>
  <c r="M12" i="1"/>
  <c r="M13" i="1"/>
  <c r="CJ13" i="1" s="1"/>
  <c r="M14" i="1"/>
  <c r="CJ14" i="1" s="1"/>
  <c r="M9" i="1"/>
  <c r="CJ9" i="1" s="1"/>
  <c r="T52" i="1"/>
  <c r="U52" i="1" s="1"/>
  <c r="V52" i="1" s="1"/>
  <c r="W52" i="1" s="1"/>
  <c r="T51" i="1"/>
  <c r="U51" i="1" s="1"/>
  <c r="V51" i="1" s="1"/>
  <c r="W51" i="1" s="1"/>
  <c r="T50" i="1"/>
  <c r="U50" i="1" s="1"/>
  <c r="V50" i="1" s="1"/>
  <c r="W50" i="1" s="1"/>
  <c r="T49" i="1"/>
  <c r="U49" i="1" s="1"/>
  <c r="V49" i="1" s="1"/>
  <c r="W49" i="1" s="1"/>
  <c r="U48" i="1"/>
  <c r="V48" i="1" s="1"/>
  <c r="W48" i="1" s="1"/>
  <c r="T48" i="1"/>
  <c r="U47" i="1"/>
  <c r="V47" i="1" s="1"/>
  <c r="W47" i="1" s="1"/>
  <c r="T47" i="1"/>
  <c r="U46" i="1"/>
  <c r="V46" i="1" s="1"/>
  <c r="W46" i="1" s="1"/>
  <c r="T46" i="1"/>
  <c r="T45" i="1"/>
  <c r="U45" i="1" s="1"/>
  <c r="V45" i="1" s="1"/>
  <c r="W45" i="1" s="1"/>
  <c r="CG16" i="1"/>
  <c r="BZ16" i="1"/>
  <c r="BS16" i="1"/>
  <c r="BL16" i="1"/>
  <c r="BE16" i="1"/>
  <c r="AY16" i="1"/>
  <c r="AU16" i="1"/>
  <c r="AQ16" i="1"/>
  <c r="AM16" i="1"/>
  <c r="AI16" i="1"/>
  <c r="CJ10" i="1" l="1"/>
  <c r="CJ12" i="1"/>
  <c r="J19" i="1"/>
  <c r="J20" i="1"/>
  <c r="J21" i="1"/>
  <c r="J22" i="1"/>
  <c r="J18" i="1"/>
  <c r="P11" i="1" l="1"/>
  <c r="Q11" i="1"/>
  <c r="P14" i="1"/>
  <c r="Q14" i="1"/>
  <c r="U14" i="1"/>
  <c r="V14" i="1"/>
  <c r="W14" i="1"/>
  <c r="X14" i="1"/>
  <c r="Y14" i="1"/>
  <c r="Z14" i="1"/>
  <c r="AA14" i="1"/>
  <c r="AB14" i="1"/>
  <c r="AC14" i="1"/>
  <c r="AD14" i="1"/>
  <c r="U15" i="1"/>
  <c r="V15" i="1"/>
  <c r="W15" i="1"/>
  <c r="X15" i="1"/>
  <c r="Y15" i="1"/>
  <c r="Z15" i="1"/>
  <c r="AA15" i="1"/>
  <c r="AB15" i="1"/>
  <c r="AC15" i="1"/>
  <c r="AD15" i="1"/>
  <c r="CC11" i="1" l="1"/>
  <c r="CH11" i="1" s="1"/>
  <c r="CD11" i="1"/>
  <c r="CC14" i="1"/>
  <c r="CG14" i="1" s="1"/>
  <c r="CD14" i="1"/>
  <c r="BV11" i="1"/>
  <c r="BW11" i="1"/>
  <c r="BV14" i="1"/>
  <c r="BY14" i="1" s="1"/>
  <c r="BW14" i="1"/>
  <c r="BO11" i="1"/>
  <c r="BU11" i="1" s="1"/>
  <c r="BP11" i="1"/>
  <c r="BO14" i="1"/>
  <c r="BP14" i="1"/>
  <c r="BI11" i="1"/>
  <c r="BI14" i="1"/>
  <c r="BH11" i="1"/>
  <c r="BH14" i="1"/>
  <c r="BJ14" i="1" l="1"/>
  <c r="BQ14" i="1"/>
  <c r="BQ11" i="1"/>
  <c r="CG11" i="1"/>
  <c r="BR11" i="1"/>
  <c r="CE11" i="1"/>
  <c r="CA11" i="1"/>
  <c r="BS14" i="1"/>
  <c r="BT11" i="1"/>
  <c r="CB11" i="1"/>
  <c r="CH14" i="1"/>
  <c r="CI11" i="1"/>
  <c r="BL14" i="1"/>
  <c r="BS11" i="1"/>
  <c r="CF14" i="1"/>
  <c r="BN14" i="1"/>
  <c r="CF11" i="1"/>
  <c r="BN11" i="1"/>
  <c r="BM11" i="1"/>
  <c r="BT14" i="1"/>
  <c r="BX14" i="1"/>
  <c r="BZ14" i="1"/>
  <c r="BJ11" i="1"/>
  <c r="BK11" i="1" s="1"/>
  <c r="BM14" i="1"/>
  <c r="CA14" i="1"/>
  <c r="BX11" i="1"/>
  <c r="BY11" i="1" s="1"/>
  <c r="CE14" i="1"/>
  <c r="BK14" i="1"/>
  <c r="CI14" i="1"/>
  <c r="CB14" i="1"/>
  <c r="BR14" i="1"/>
  <c r="BU14" i="1"/>
  <c r="BB14" i="1"/>
  <c r="BB11" i="1"/>
  <c r="BA11" i="1"/>
  <c r="BA14" i="1"/>
  <c r="BL11" i="1" l="1"/>
  <c r="BZ11" i="1"/>
  <c r="BE14" i="1"/>
  <c r="BF14" i="1"/>
  <c r="BG14" i="1"/>
  <c r="BD14" i="1"/>
  <c r="BC14" i="1"/>
  <c r="BC11" i="1"/>
  <c r="BD11" i="1" s="1"/>
  <c r="BE11" i="1"/>
  <c r="BG11" i="1"/>
  <c r="BF11" i="1"/>
  <c r="AM29" i="1" l="1"/>
  <c r="AK29" i="1"/>
  <c r="BB12" i="1" l="1"/>
  <c r="BA12" i="1"/>
  <c r="BA13" i="1"/>
  <c r="BB13" i="1"/>
  <c r="BB10" i="1"/>
  <c r="BA10" i="1"/>
  <c r="BB9" i="1"/>
  <c r="BA9" i="1"/>
  <c r="U20" i="1"/>
  <c r="M20" i="1" s="1"/>
  <c r="U18" i="1"/>
  <c r="M18" i="1" s="1"/>
  <c r="U19" i="1"/>
  <c r="M19" i="1" s="1"/>
  <c r="U23" i="1"/>
  <c r="U21" i="1"/>
  <c r="M21" i="1" s="1"/>
  <c r="U22" i="1"/>
  <c r="M22" i="1" s="1"/>
  <c r="AF30" i="1"/>
  <c r="AF31" i="1" s="1"/>
  <c r="AF32" i="1" s="1"/>
  <c r="AF33" i="1" s="1"/>
  <c r="BE9" i="1" l="1"/>
  <c r="BD9" i="1"/>
  <c r="BF12" i="1"/>
  <c r="BC12" i="1"/>
  <c r="BD12" i="1" s="1"/>
  <c r="BG12" i="1"/>
  <c r="BC13" i="1"/>
  <c r="BG13" i="1" s="1"/>
  <c r="BE13" i="1"/>
  <c r="BD13" i="1"/>
  <c r="BC10" i="1"/>
  <c r="BD10" i="1" s="1"/>
  <c r="BF9" i="1"/>
  <c r="BG9" i="1"/>
  <c r="BC9" i="1"/>
  <c r="V30" i="1"/>
  <c r="W28" i="1"/>
  <c r="V27" i="1"/>
  <c r="W27" i="1"/>
  <c r="V28" i="1"/>
  <c r="V29" i="1"/>
  <c r="W29" i="1"/>
  <c r="W30" i="1"/>
  <c r="V31" i="1"/>
  <c r="W31" i="1"/>
  <c r="Y26" i="1"/>
  <c r="X26" i="1"/>
  <c r="W26" i="1"/>
  <c r="V26" i="1"/>
  <c r="BE12" i="1" l="1"/>
  <c r="BG10" i="1"/>
  <c r="BF13" i="1"/>
  <c r="BF10" i="1"/>
  <c r="BE10" i="1"/>
  <c r="AB40" i="1"/>
  <c r="Q40" i="1" s="1"/>
  <c r="AA39" i="1"/>
  <c r="P39" i="1" s="1"/>
  <c r="Z38" i="1"/>
  <c r="O38" i="1" s="1"/>
  <c r="Y37" i="1"/>
  <c r="N37" i="1" s="1"/>
  <c r="AA40" i="1"/>
  <c r="P40" i="1" s="1"/>
  <c r="Z39" i="1"/>
  <c r="O39" i="1" s="1"/>
  <c r="Y38" i="1"/>
  <c r="N38" i="1" s="1"/>
  <c r="X37" i="1"/>
  <c r="M37" i="1" s="1"/>
  <c r="AB41" i="1"/>
  <c r="Q41" i="1" s="1"/>
  <c r="X36" i="1"/>
  <c r="M36" i="1" s="1"/>
  <c r="E40" i="1"/>
  <c r="E41" i="1"/>
  <c r="AG28" i="1" l="1"/>
  <c r="B36" i="1" s="1"/>
  <c r="AG30" i="1"/>
  <c r="B38" i="1" s="1"/>
  <c r="AG31" i="1"/>
  <c r="B39" i="1" s="1"/>
  <c r="AG32" i="1"/>
  <c r="B40" i="1" s="1"/>
  <c r="AG33" i="1"/>
  <c r="B41" i="1" s="1"/>
  <c r="AG29" i="1"/>
  <c r="B37" i="1" s="1"/>
  <c r="E37" i="1" l="1"/>
  <c r="E38" i="1"/>
  <c r="E39" i="1"/>
  <c r="E36" i="1"/>
  <c r="M27" i="1"/>
  <c r="N27" i="1"/>
  <c r="O27" i="1"/>
  <c r="P27" i="1"/>
  <c r="Q27" i="1"/>
  <c r="M28" i="1"/>
  <c r="N28" i="1"/>
  <c r="O28" i="1"/>
  <c r="P28" i="1"/>
  <c r="Q28" i="1"/>
  <c r="M29" i="1"/>
  <c r="N29" i="1"/>
  <c r="O29" i="1"/>
  <c r="P29" i="1"/>
  <c r="Q29" i="1"/>
  <c r="M30" i="1"/>
  <c r="N30" i="1"/>
  <c r="O30" i="1"/>
  <c r="P30" i="1"/>
  <c r="Q30" i="1"/>
  <c r="M31" i="1"/>
  <c r="N31" i="1"/>
  <c r="O31" i="1"/>
  <c r="P31" i="1"/>
  <c r="Q31" i="1"/>
  <c r="Y30" i="1"/>
  <c r="U27" i="1"/>
  <c r="X27" i="1"/>
  <c r="Y27" i="1"/>
  <c r="U28" i="1"/>
  <c r="X28" i="1"/>
  <c r="Y28" i="1"/>
  <c r="U29" i="1"/>
  <c r="X29" i="1"/>
  <c r="Y29" i="1"/>
  <c r="U30" i="1"/>
  <c r="X30" i="1"/>
  <c r="U31" i="1"/>
  <c r="X31" i="1"/>
  <c r="Y31" i="1"/>
  <c r="U26" i="1"/>
  <c r="M26" i="1" s="1"/>
  <c r="AG7" i="1"/>
  <c r="AH7" i="1"/>
  <c r="AH6" i="1"/>
  <c r="AG6" i="1"/>
  <c r="AI6" i="1" l="1"/>
  <c r="AH13" i="1" s="1"/>
  <c r="V13" i="1" s="1"/>
  <c r="AI7" i="1"/>
  <c r="AG14" i="1" s="1"/>
  <c r="AH9" i="1" l="1"/>
  <c r="AG9" i="1"/>
  <c r="AF9" i="1"/>
  <c r="AI9" i="1"/>
  <c r="AG12" i="1"/>
  <c r="AF11" i="1"/>
  <c r="AG10" i="1"/>
  <c r="AF14" i="1"/>
  <c r="AG13" i="1"/>
  <c r="AG11" i="1"/>
  <c r="AF12" i="1"/>
  <c r="AF10" i="1"/>
  <c r="U10" i="1" s="1"/>
  <c r="AF13" i="1"/>
  <c r="U13" i="1" s="1"/>
  <c r="AH14" i="1"/>
  <c r="AI10" i="1"/>
  <c r="AI12" i="1"/>
  <c r="V9" i="1"/>
  <c r="AH11" i="1"/>
  <c r="AI13" i="1"/>
  <c r="AI14" i="1"/>
  <c r="AI11" i="1"/>
  <c r="V11" i="1" s="1"/>
  <c r="U9" i="1"/>
  <c r="AH10" i="1"/>
  <c r="V10" i="1" s="1"/>
  <c r="AH12" i="1"/>
  <c r="U12" i="1" l="1"/>
  <c r="V12" i="1"/>
  <c r="U11" i="1"/>
  <c r="M8" i="1"/>
  <c r="Y32" i="1"/>
  <c r="Q26" i="1" s="1"/>
  <c r="X32" i="1"/>
  <c r="V32" i="1" l="1"/>
  <c r="W32" i="1"/>
  <c r="N26" i="1" s="1"/>
  <c r="P26" i="1"/>
  <c r="O26" i="1"/>
  <c r="AM30" i="1" l="1"/>
  <c r="AM31" i="1" s="1"/>
  <c r="AM32" i="1" s="1"/>
  <c r="AM33" i="1" s="1"/>
  <c r="AL30" i="1"/>
  <c r="AK30" i="1"/>
  <c r="AK31" i="1" s="1"/>
  <c r="AK32" i="1" s="1"/>
  <c r="AK33" i="1" s="1"/>
  <c r="AJ30" i="1"/>
  <c r="AH30" i="1"/>
  <c r="AI30" i="1"/>
  <c r="AH31" i="1"/>
  <c r="W17" i="1" s="1"/>
  <c r="AI31" i="1"/>
  <c r="AH32" i="1"/>
  <c r="X17" i="1" s="1"/>
  <c r="AI32" i="1"/>
  <c r="AH33" i="1"/>
  <c r="W44" i="1" s="1"/>
  <c r="AI33" i="1"/>
  <c r="AI29" i="1"/>
  <c r="AH29" i="1"/>
  <c r="U17" i="1" s="1"/>
  <c r="N86" i="1"/>
  <c r="O86" i="1"/>
  <c r="P86" i="1"/>
  <c r="Q86" i="1"/>
  <c r="M86" i="1"/>
  <c r="N65" i="1"/>
  <c r="CJ65" i="1" s="1"/>
  <c r="O65" i="1"/>
  <c r="P65" i="1"/>
  <c r="Q65" i="1"/>
  <c r="M65" i="1"/>
  <c r="M53" i="1"/>
  <c r="V17" i="1" l="1"/>
  <c r="C109" i="2"/>
  <c r="BH12" i="1"/>
  <c r="BI12" i="1"/>
  <c r="BI13" i="1"/>
  <c r="BH13" i="1"/>
  <c r="CC7" i="1"/>
  <c r="AC7" i="1"/>
  <c r="X35" i="1"/>
  <c r="U7" i="1"/>
  <c r="BA7" i="1"/>
  <c r="Y7" i="1"/>
  <c r="BO7" i="1"/>
  <c r="BI10" i="1"/>
  <c r="BH10" i="1"/>
  <c r="AA7" i="1"/>
  <c r="BV7" i="1"/>
  <c r="Y35" i="1"/>
  <c r="W7" i="1"/>
  <c r="BH7" i="1"/>
  <c r="BH9" i="1"/>
  <c r="BI9" i="1"/>
  <c r="V19" i="1"/>
  <c r="N19" i="1" s="1"/>
  <c r="V23" i="1"/>
  <c r="V21" i="1"/>
  <c r="N21" i="1" s="1"/>
  <c r="V20" i="1"/>
  <c r="N20" i="1" s="1"/>
  <c r="V22" i="1"/>
  <c r="N22" i="1" s="1"/>
  <c r="V18" i="1"/>
  <c r="N18" i="1" s="1"/>
  <c r="AB35" i="1"/>
  <c r="Y17" i="1"/>
  <c r="V44" i="1"/>
  <c r="U44" i="1"/>
  <c r="T44" i="1"/>
  <c r="P7" i="1"/>
  <c r="AA35" i="1"/>
  <c r="AN4" i="1"/>
  <c r="Z35" i="1"/>
  <c r="AL31" i="1"/>
  <c r="AL7" i="1"/>
  <c r="AK7" i="1"/>
  <c r="N8" i="1"/>
  <c r="AL6" i="1"/>
  <c r="AK6" i="1"/>
  <c r="AV4" i="1"/>
  <c r="J25" i="1"/>
  <c r="Y25" i="1"/>
  <c r="AR4" i="1"/>
  <c r="X25" i="1"/>
  <c r="I25" i="1"/>
  <c r="AJ4" i="1"/>
  <c r="G25" i="1"/>
  <c r="V25" i="1"/>
  <c r="AF4" i="1"/>
  <c r="F25" i="1"/>
  <c r="U25" i="1"/>
  <c r="O7" i="1"/>
  <c r="H25" i="1"/>
  <c r="W25" i="1"/>
  <c r="AJ31" i="1"/>
  <c r="M7" i="1"/>
  <c r="Q7" i="1"/>
  <c r="N7" i="1"/>
  <c r="CJ21" i="1" l="1"/>
  <c r="BO12" i="1"/>
  <c r="BP12" i="1"/>
  <c r="BJ12" i="1"/>
  <c r="BN12" i="1" s="1"/>
  <c r="BM12" i="1"/>
  <c r="BP13" i="1"/>
  <c r="BO13" i="1"/>
  <c r="BJ13" i="1"/>
  <c r="BN13" i="1" s="1"/>
  <c r="BL13" i="1"/>
  <c r="BK13" i="1"/>
  <c r="BO10" i="1"/>
  <c r="BP10" i="1"/>
  <c r="BP9" i="1"/>
  <c r="BO9" i="1"/>
  <c r="BJ10" i="1"/>
  <c r="BM10" i="1" s="1"/>
  <c r="BN9" i="1"/>
  <c r="BM9" i="1"/>
  <c r="BJ9" i="1"/>
  <c r="BL9" i="1" s="1"/>
  <c r="W22" i="1"/>
  <c r="O22" i="1" s="1"/>
  <c r="CJ22" i="1" s="1"/>
  <c r="W18" i="1"/>
  <c r="O18" i="1" s="1"/>
  <c r="CJ18" i="1" s="1"/>
  <c r="W21" i="1"/>
  <c r="O21" i="1" s="1"/>
  <c r="W19" i="1"/>
  <c r="O19" i="1" s="1"/>
  <c r="CJ19" i="1" s="1"/>
  <c r="W23" i="1"/>
  <c r="W20" i="1"/>
  <c r="O20" i="1" s="1"/>
  <c r="CJ20" i="1" s="1"/>
  <c r="AL32" i="1"/>
  <c r="AP7" i="1"/>
  <c r="AO7" i="1"/>
  <c r="AP6" i="1"/>
  <c r="AO6" i="1"/>
  <c r="AM6" i="1"/>
  <c r="AM7" i="1"/>
  <c r="AJ32" i="1"/>
  <c r="O8" i="1"/>
  <c r="BK12" i="1" l="1"/>
  <c r="BV12" i="1"/>
  <c r="BW12" i="1"/>
  <c r="BQ12" i="1"/>
  <c r="BT12" i="1" s="1"/>
  <c r="BU12" i="1"/>
  <c r="BL12" i="1"/>
  <c r="BM13" i="1"/>
  <c r="BR13" i="1"/>
  <c r="BS13" i="1"/>
  <c r="BQ13" i="1"/>
  <c r="BT13" i="1" s="1"/>
  <c r="BW13" i="1"/>
  <c r="BV13" i="1"/>
  <c r="BL10" i="1"/>
  <c r="BK10" i="1"/>
  <c r="BW9" i="1"/>
  <c r="BV9" i="1"/>
  <c r="BT9" i="1"/>
  <c r="BU9" i="1"/>
  <c r="BQ9" i="1"/>
  <c r="BR9" i="1" s="1"/>
  <c r="BK9" i="1"/>
  <c r="BV10" i="1"/>
  <c r="BW10" i="1"/>
  <c r="BN10" i="1"/>
  <c r="BQ10" i="1"/>
  <c r="BT10" i="1" s="1"/>
  <c r="BR10" i="1"/>
  <c r="X21" i="1"/>
  <c r="P21" i="1" s="1"/>
  <c r="X22" i="1"/>
  <c r="P22" i="1" s="1"/>
  <c r="X18" i="1"/>
  <c r="P18" i="1" s="1"/>
  <c r="X19" i="1"/>
  <c r="P19" i="1" s="1"/>
  <c r="X23" i="1"/>
  <c r="X20" i="1"/>
  <c r="P20" i="1" s="1"/>
  <c r="AL14" i="1"/>
  <c r="AJ14" i="1"/>
  <c r="AJ11" i="1"/>
  <c r="AJ13" i="1"/>
  <c r="W13" i="1" s="1"/>
  <c r="AJ10" i="1"/>
  <c r="W10" i="1" s="1"/>
  <c r="AJ12" i="1"/>
  <c r="AJ9" i="1"/>
  <c r="AM10" i="1"/>
  <c r="AK10" i="1"/>
  <c r="AK11" i="1"/>
  <c r="AK13" i="1"/>
  <c r="AK9" i="1"/>
  <c r="W9" i="1" s="1"/>
  <c r="AK12" i="1"/>
  <c r="AK14" i="1"/>
  <c r="AM11" i="1"/>
  <c r="X11" i="1" s="1"/>
  <c r="AM14" i="1"/>
  <c r="AM12" i="1"/>
  <c r="AS6" i="1"/>
  <c r="AT6" i="1"/>
  <c r="AL9" i="1"/>
  <c r="AM9" i="1"/>
  <c r="X9" i="1" s="1"/>
  <c r="AQ6" i="1"/>
  <c r="AQ7" i="1"/>
  <c r="AL11" i="1"/>
  <c r="AM13" i="1"/>
  <c r="AL10" i="1"/>
  <c r="X10" i="1" s="1"/>
  <c r="AL12" i="1"/>
  <c r="AL13" i="1"/>
  <c r="X13" i="1" s="1"/>
  <c r="AL33" i="1"/>
  <c r="AT7" i="1"/>
  <c r="AS7" i="1"/>
  <c r="AJ33" i="1"/>
  <c r="P8" i="1"/>
  <c r="BR12" i="1" l="1"/>
  <c r="CA12" i="1"/>
  <c r="BX12" i="1"/>
  <c r="BZ12" i="1" s="1"/>
  <c r="CB12" i="1"/>
  <c r="CC12" i="1"/>
  <c r="CD12" i="1"/>
  <c r="BS12" i="1"/>
  <c r="CC13" i="1"/>
  <c r="CD13" i="1"/>
  <c r="BZ13" i="1"/>
  <c r="BX13" i="1"/>
  <c r="CB13" i="1" s="1"/>
  <c r="BY13" i="1"/>
  <c r="BU13" i="1"/>
  <c r="W12" i="1"/>
  <c r="BS10" i="1"/>
  <c r="X12" i="1"/>
  <c r="W11" i="1"/>
  <c r="BS9" i="1"/>
  <c r="CD9" i="1"/>
  <c r="CC9" i="1"/>
  <c r="CC10" i="1"/>
  <c r="CD10" i="1"/>
  <c r="BU10" i="1"/>
  <c r="CB9" i="1"/>
  <c r="CA9" i="1"/>
  <c r="BX9" i="1"/>
  <c r="BZ9" i="1" s="1"/>
  <c r="BX10" i="1"/>
  <c r="CA10" i="1" s="1"/>
  <c r="Y20" i="1"/>
  <c r="Q20" i="1" s="1"/>
  <c r="Y18" i="1"/>
  <c r="Q18" i="1" s="1"/>
  <c r="Y22" i="1"/>
  <c r="Q22" i="1" s="1"/>
  <c r="Y21" i="1"/>
  <c r="Q21" i="1" s="1"/>
  <c r="Y19" i="1"/>
  <c r="Q19" i="1" s="1"/>
  <c r="Y23" i="1"/>
  <c r="AO11" i="1"/>
  <c r="AO13" i="1"/>
  <c r="AO10" i="1"/>
  <c r="AO12" i="1"/>
  <c r="AO14" i="1"/>
  <c r="AO9" i="1"/>
  <c r="Y9" i="1" s="1"/>
  <c r="AP10" i="1"/>
  <c r="AN13" i="1"/>
  <c r="Y13" i="1" s="1"/>
  <c r="AN12" i="1"/>
  <c r="AN9" i="1"/>
  <c r="AN10" i="1"/>
  <c r="AN14" i="1"/>
  <c r="AN11" i="1"/>
  <c r="AP14" i="1"/>
  <c r="AP13" i="1"/>
  <c r="Z13" i="1" s="1"/>
  <c r="AP11" i="1"/>
  <c r="AP9" i="1"/>
  <c r="AQ12" i="1"/>
  <c r="Q8" i="1"/>
  <c r="AX6" i="1"/>
  <c r="AW6" i="1"/>
  <c r="AX7" i="1"/>
  <c r="AW7" i="1"/>
  <c r="AQ9" i="1"/>
  <c r="Z9" i="1" s="1"/>
  <c r="AQ11" i="1"/>
  <c r="Z11" i="1" s="1"/>
  <c r="AU6" i="1"/>
  <c r="AQ14" i="1"/>
  <c r="AQ10" i="1"/>
  <c r="AU7" i="1"/>
  <c r="AQ13" i="1"/>
  <c r="AP12" i="1"/>
  <c r="Y10" i="1" l="1"/>
  <c r="Z10" i="1"/>
  <c r="CE12" i="1"/>
  <c r="CI12" i="1" s="1"/>
  <c r="CH12" i="1"/>
  <c r="Y12" i="1"/>
  <c r="BY12" i="1"/>
  <c r="CB10" i="1"/>
  <c r="CA13" i="1"/>
  <c r="CG13" i="1"/>
  <c r="CF13" i="1"/>
  <c r="CE13" i="1"/>
  <c r="CH13" i="1" s="1"/>
  <c r="BY10" i="1"/>
  <c r="BZ10" i="1"/>
  <c r="Z12" i="1"/>
  <c r="Y11" i="1"/>
  <c r="BY9" i="1"/>
  <c r="CE10" i="1"/>
  <c r="CH10" i="1" s="1"/>
  <c r="CH9" i="1"/>
  <c r="CE9" i="1"/>
  <c r="CF9" i="1" s="1"/>
  <c r="CI9" i="1"/>
  <c r="AR10" i="1"/>
  <c r="AA10" i="1" s="1"/>
  <c r="AR12" i="1"/>
  <c r="AR11" i="1"/>
  <c r="AR13" i="1"/>
  <c r="AA13" i="1" s="1"/>
  <c r="AR9" i="1"/>
  <c r="AR14" i="1"/>
  <c r="AS10" i="1"/>
  <c r="AS12" i="1"/>
  <c r="AS14" i="1"/>
  <c r="AS11" i="1"/>
  <c r="AS13" i="1"/>
  <c r="AS9" i="1"/>
  <c r="AA9" i="1" s="1"/>
  <c r="P9" i="1" s="1"/>
  <c r="AU14" i="1"/>
  <c r="AU12" i="1"/>
  <c r="AU13" i="1"/>
  <c r="AU10" i="1"/>
  <c r="AU9" i="1"/>
  <c r="AB9" i="1" s="1"/>
  <c r="AT12" i="1"/>
  <c r="AT14" i="1"/>
  <c r="AT11" i="1"/>
  <c r="AY7" i="1"/>
  <c r="AT10" i="1"/>
  <c r="AB10" i="1" s="1"/>
  <c r="AT13" i="1"/>
  <c r="AB13" i="1" s="1"/>
  <c r="P13" i="1" s="1"/>
  <c r="AU11" i="1"/>
  <c r="AB11" i="1" s="1"/>
  <c r="AT9" i="1"/>
  <c r="AY6" i="1"/>
  <c r="CG12" i="1" l="1"/>
  <c r="CF12" i="1"/>
  <c r="CI13" i="1"/>
  <c r="AA12" i="1"/>
  <c r="P12" i="1" s="1"/>
  <c r="P10" i="1"/>
  <c r="CG10" i="1"/>
  <c r="CF10" i="1"/>
  <c r="AB12" i="1"/>
  <c r="AA11" i="1"/>
  <c r="CG9" i="1"/>
  <c r="CI10" i="1"/>
  <c r="AW11" i="1"/>
  <c r="AW13" i="1"/>
  <c r="AW10" i="1"/>
  <c r="AW12" i="1"/>
  <c r="AW14" i="1"/>
  <c r="AW9" i="1"/>
  <c r="AC9" i="1" s="1"/>
  <c r="Q9" i="1" s="1"/>
  <c r="AV11" i="1"/>
  <c r="AV10" i="1"/>
  <c r="AC10" i="1" s="1"/>
  <c r="AV12" i="1"/>
  <c r="AV14" i="1"/>
  <c r="AV13" i="1"/>
  <c r="AC13" i="1" s="1"/>
  <c r="AV9" i="1"/>
  <c r="AX13" i="1"/>
  <c r="N53" i="1"/>
  <c r="AX12" i="1"/>
  <c r="AX9" i="1"/>
  <c r="AY14" i="1"/>
  <c r="AX11" i="1"/>
  <c r="AY13" i="1"/>
  <c r="AY9" i="1"/>
  <c r="AD9" i="1" s="1"/>
  <c r="AX14" i="1"/>
  <c r="AX10" i="1"/>
  <c r="AY12" i="1"/>
  <c r="AY11" i="1"/>
  <c r="AD11" i="1" s="1"/>
  <c r="AY10" i="1"/>
  <c r="AD10" i="1" l="1"/>
  <c r="Q10" i="1" s="1"/>
  <c r="AD13" i="1"/>
  <c r="Q13" i="1" s="1"/>
  <c r="AC12" i="1"/>
  <c r="Q12" i="1" s="1"/>
  <c r="AD12" i="1"/>
  <c r="AC11" i="1"/>
  <c r="P43" i="1"/>
  <c r="O43" i="1"/>
  <c r="O53" i="1"/>
  <c r="N43" i="1" l="1"/>
  <c r="N55" i="1" s="1"/>
  <c r="N68" i="1" s="1"/>
  <c r="M43" i="1"/>
  <c r="O55" i="1"/>
  <c r="O68" i="1" s="1"/>
  <c r="O73" i="1" s="1"/>
  <c r="O76" i="1" s="1"/>
  <c r="Q53" i="1"/>
  <c r="Q43" i="1"/>
  <c r="P53" i="1"/>
  <c r="M55" i="1" l="1"/>
  <c r="CJ43" i="1"/>
  <c r="N73" i="1"/>
  <c r="N76" i="1" s="1"/>
  <c r="N89" i="1" s="1"/>
  <c r="M73" i="1"/>
  <c r="M76" i="1" s="1"/>
  <c r="O89" i="1"/>
  <c r="Q55" i="1"/>
  <c r="Q68" i="1" s="1"/>
  <c r="Q73" i="1" s="1"/>
  <c r="Q76" i="1" s="1"/>
  <c r="Q89" i="1" s="1"/>
  <c r="P55" i="1"/>
  <c r="P68" i="1" s="1"/>
  <c r="M68" i="1" l="1"/>
  <c r="CJ68" i="1" s="1"/>
  <c r="CJ55" i="1"/>
  <c r="P73" i="1"/>
  <c r="P76" i="1" s="1"/>
  <c r="P89" i="1" s="1"/>
  <c r="M89" i="1" l="1"/>
  <c r="CJ89" i="1" s="1"/>
  <c r="P9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Sengbusch, Bliss</author>
  </authors>
  <commentList>
    <comment ref="B7" authorId="0" shapeId="0" xr:uid="{00000000-0006-0000-0000-000001000000}">
      <text>
        <r>
          <rPr>
            <sz val="9"/>
            <color indexed="81"/>
            <rFont val="Tahoma"/>
            <family val="2"/>
          </rPr>
          <t xml:space="preserve">
Faculty/Academic Staff calculations include a 2% annual increase.</t>
        </r>
      </text>
    </comment>
    <comment ref="E7" authorId="0" shapeId="0" xr:uid="{00000000-0006-0000-0000-000002000000}">
      <text>
        <r>
          <rPr>
            <b/>
            <u/>
            <sz val="9"/>
            <color indexed="81"/>
            <rFont val="Tahoma"/>
            <family val="2"/>
          </rPr>
          <t xml:space="preserve">
Only enter your current base salary.</t>
        </r>
        <r>
          <rPr>
            <sz val="9"/>
            <color indexed="81"/>
            <rFont val="Tahoma"/>
            <family val="2"/>
          </rPr>
          <t xml:space="preserve">
The hidden formulas will calculate an increased base rate for faculty/academic staff no matter your project dates. </t>
        </r>
      </text>
    </comment>
    <comment ref="J7" authorId="0" shapeId="0" xr:uid="{00000000-0006-0000-0000-000003000000}">
      <text>
        <r>
          <rPr>
            <sz val="9"/>
            <color indexed="81"/>
            <rFont val="Tahoma"/>
            <family val="2"/>
          </rPr>
          <t>If the working dates are different then the project dates, enter the working dates below.</t>
        </r>
      </text>
    </comment>
    <comment ref="B16" authorId="0" shapeId="0" xr:uid="{00000000-0006-0000-0000-000004000000}">
      <text>
        <r>
          <rPr>
            <b/>
            <sz val="9"/>
            <color indexed="81"/>
            <rFont val="Tahoma"/>
            <family val="2"/>
          </rPr>
          <t>Overloads are not allowed on Federal grants (144) unless stated in the RFP or with prior written approval from the agency.</t>
        </r>
        <r>
          <rPr>
            <sz val="9"/>
            <color indexed="81"/>
            <rFont val="Tahoma"/>
            <family val="2"/>
          </rPr>
          <t xml:space="preserve">
Overload does not include a 2% annual increase.</t>
        </r>
      </text>
    </comment>
    <comment ref="K16" authorId="0" shapeId="0" xr:uid="{00000000-0006-0000-0000-000005000000}">
      <text>
        <r>
          <rPr>
            <sz val="9"/>
            <color indexed="81"/>
            <rFont val="Tahoma"/>
            <family val="2"/>
          </rPr>
          <t>If highlighted</t>
        </r>
        <r>
          <rPr>
            <b/>
            <sz val="9"/>
            <color indexed="10"/>
            <rFont val="Tahoma"/>
            <family val="2"/>
          </rPr>
          <t xml:space="preserve"> red </t>
        </r>
        <r>
          <rPr>
            <sz val="9"/>
            <color indexed="81"/>
            <rFont val="Tahoma"/>
            <family val="2"/>
          </rPr>
          <t>the amount per year must be reduced as it exceeds the max allowed per year.</t>
        </r>
      </text>
    </comment>
    <comment ref="D34" authorId="0" shapeId="0" xr:uid="{00000000-0006-0000-0000-000006000000}">
      <text>
        <r>
          <rPr>
            <sz val="9"/>
            <color indexed="81"/>
            <rFont val="Tahoma"/>
            <family val="2"/>
          </rPr>
          <t xml:space="preserve">
If there are multiple employees receiving summer salary, add their base rates together and enter an explanation in the comments section below.</t>
        </r>
      </text>
    </comment>
    <comment ref="E34" authorId="0" shapeId="0" xr:uid="{00000000-0006-0000-0000-000007000000}">
      <text>
        <r>
          <rPr>
            <sz val="9"/>
            <color indexed="81"/>
            <rFont val="Tahoma"/>
            <family val="2"/>
          </rPr>
          <t xml:space="preserve">
This calculated amount is for reference only.</t>
        </r>
      </text>
    </comment>
    <comment ref="G34" authorId="0" shapeId="0" xr:uid="{00000000-0006-0000-0000-000008000000}">
      <text>
        <r>
          <rPr>
            <sz val="9"/>
            <color indexed="81"/>
            <rFont val="Tahoma"/>
            <family val="2"/>
          </rPr>
          <t xml:space="preserve">
If highlighted</t>
        </r>
        <r>
          <rPr>
            <b/>
            <sz val="9"/>
            <color indexed="10"/>
            <rFont val="Tahoma"/>
            <family val="2"/>
          </rPr>
          <t xml:space="preserve"> red </t>
        </r>
        <r>
          <rPr>
            <sz val="9"/>
            <color indexed="81"/>
            <rFont val="Tahoma"/>
            <family val="2"/>
          </rPr>
          <t>the amount per year must be reduced as it exceeds the max allowed per year.</t>
        </r>
      </text>
    </comment>
    <comment ref="L35" authorId="0" shapeId="0" xr:uid="{00000000-0006-0000-0000-000009000000}">
      <text>
        <r>
          <rPr>
            <sz val="9"/>
            <color indexed="81"/>
            <rFont val="Tahoma"/>
            <family val="2"/>
          </rPr>
          <t xml:space="preserve">
The boxes that are checked will determine how the hidden calculations split the salary between fiscal years.</t>
        </r>
      </text>
    </comment>
  </commentList>
</comments>
</file>

<file path=xl/sharedStrings.xml><?xml version="1.0" encoding="utf-8"?>
<sst xmlns="http://schemas.openxmlformats.org/spreadsheetml/2006/main" count="409" uniqueCount="226">
  <si>
    <t>UWSP INTRAMURAL BUDGET FORM</t>
  </si>
  <si>
    <r>
      <t xml:space="preserve">Change red writing to update for new fiscal years.
</t>
    </r>
    <r>
      <rPr>
        <sz val="9"/>
        <color rgb="FFFF0000"/>
        <rFont val="Calibri"/>
        <family val="2"/>
        <scheme val="minor"/>
      </rPr>
      <t>22 cells can be updated</t>
    </r>
  </si>
  <si>
    <t>Principal Investigator Name(s):</t>
  </si>
  <si>
    <t>Salary that Extends the Entire Project Period</t>
  </si>
  <si>
    <t>Project Title:</t>
  </si>
  <si>
    <t xml:space="preserve">Project Start Date:  </t>
  </si>
  <si>
    <t>Funding Agency:</t>
  </si>
  <si>
    <t xml:space="preserve">Project End Date:  </t>
  </si>
  <si>
    <r>
      <rPr>
        <b/>
        <sz val="9"/>
        <color theme="1"/>
        <rFont val="Calibri"/>
        <family val="2"/>
        <scheme val="minor"/>
      </rPr>
      <t>SALARY CALCULATIONS</t>
    </r>
    <r>
      <rPr>
        <sz val="9"/>
        <color theme="1"/>
        <rFont val="Calibri"/>
        <family val="2"/>
        <scheme val="minor"/>
      </rPr>
      <t xml:space="preserve">
for Faculty/ Acade Staff/ Grad Assistant/ Post-Doc/ Ad Hoc Prog Specialist</t>
    </r>
  </si>
  <si>
    <t>Final Results</t>
  </si>
  <si>
    <t>See the instructions tabs.</t>
  </si>
  <si>
    <t>Dates must be filled in for salary &amp; fringe to calculate.</t>
  </si>
  <si>
    <t>Start</t>
  </si>
  <si>
    <t>End</t>
  </si>
  <si>
    <t>Mo/Period</t>
  </si>
  <si>
    <t>Salaries with a Different Work Period than the Grant</t>
  </si>
  <si>
    <t>PERSONNEL</t>
  </si>
  <si>
    <t>12-month</t>
  </si>
  <si>
    <t>Salaries - Part of Base</t>
  </si>
  <si>
    <t>Full Time Base Salary</t>
  </si>
  <si>
    <t>FTE</t>
  </si>
  <si>
    <t>Appt Type</t>
  </si>
  <si>
    <t>% of FTE on Grant</t>
  </si>
  <si>
    <t>Variable Dates</t>
  </si>
  <si>
    <t>9-month</t>
  </si>
  <si>
    <t>With Increase</t>
  </si>
  <si>
    <t>Without Increase</t>
  </si>
  <si>
    <t>Employee Name</t>
  </si>
  <si>
    <t>Classification</t>
  </si>
  <si>
    <t>Start Date</t>
  </si>
  <si>
    <t>End Date</t>
  </si>
  <si>
    <t>Fac/Acad</t>
  </si>
  <si>
    <t>G/PD/AH</t>
  </si>
  <si>
    <t>12-Month</t>
  </si>
  <si>
    <t>9-Month</t>
  </si>
  <si>
    <t>Mos/Period</t>
  </si>
  <si>
    <t>Load</t>
  </si>
  <si>
    <t>Part of Base</t>
  </si>
  <si>
    <t>Overload</t>
  </si>
  <si>
    <t>Fac/Acad Staff</t>
  </si>
  <si>
    <t>Grad/Post-Doc/Ad Hoc</t>
  </si>
  <si>
    <r>
      <t xml:space="preserve">Salaries - Overload  </t>
    </r>
    <r>
      <rPr>
        <b/>
        <sz val="8"/>
        <rFont val="Calibri"/>
        <family val="2"/>
        <scheme val="minor"/>
      </rPr>
      <t xml:space="preserve"> (Faculty/Academic Staff only)</t>
    </r>
  </si>
  <si>
    <t>% Effort Exceeding FTE</t>
  </si>
  <si>
    <t>Max Allowed per year</t>
  </si>
  <si>
    <t>Taken per Year</t>
  </si>
  <si>
    <t>Full Time Base</t>
  </si>
  <si>
    <r>
      <rPr>
        <b/>
        <sz val="9"/>
        <color theme="1"/>
        <rFont val="Calibri"/>
        <family val="2"/>
        <scheme val="minor"/>
      </rPr>
      <t>OVERLOAD</t>
    </r>
    <r>
      <rPr>
        <sz val="9"/>
        <color theme="1"/>
        <rFont val="Calibri"/>
        <family val="2"/>
        <scheme val="minor"/>
      </rPr>
      <t xml:space="preserve">
for Faculty/Academic Staff who are seeking overload payments</t>
    </r>
  </si>
  <si>
    <t>Hourly</t>
  </si>
  <si>
    <t>Hourly Rate</t>
  </si>
  <si>
    <t>Hours per Year</t>
  </si>
  <si>
    <t xml:space="preserve">Annual Salary Increases:  </t>
  </si>
  <si>
    <r>
      <rPr>
        <b/>
        <sz val="9"/>
        <color theme="1"/>
        <rFont val="Calibri"/>
        <family val="2"/>
        <scheme val="minor"/>
      </rPr>
      <t>HOURLY CALCULATIONS</t>
    </r>
    <r>
      <rPr>
        <sz val="9"/>
        <color theme="1"/>
        <rFont val="Calibri"/>
        <family val="2"/>
        <scheme val="minor"/>
      </rPr>
      <t xml:space="preserve">
for University Staff which includes an annual increase.</t>
    </r>
  </si>
  <si>
    <t>Calendar Yr</t>
  </si>
  <si>
    <t>Fiscal Year</t>
  </si>
  <si>
    <t>Academic Year</t>
  </si>
  <si>
    <t>Separate the "Total request per summer" into the appropriate fiscal year(s) as expected to be paid.</t>
  </si>
  <si>
    <t>Summer Salary</t>
  </si>
  <si>
    <t>Cal Year</t>
  </si>
  <si>
    <t>2/9 Base Salary</t>
  </si>
  <si>
    <t>Total request per summer</t>
  </si>
  <si>
    <r>
      <rPr>
        <b/>
        <sz val="9"/>
        <color theme="1"/>
        <rFont val="Calibri"/>
        <family val="2"/>
        <scheme val="minor"/>
      </rPr>
      <t>SUMMER SALARY CALCULATION</t>
    </r>
    <r>
      <rPr>
        <sz val="9"/>
        <color theme="1"/>
        <rFont val="Calibri"/>
        <family val="2"/>
        <scheme val="minor"/>
      </rPr>
      <t xml:space="preserve">
to split summer salary between fiscal years</t>
    </r>
  </si>
  <si>
    <t>Months summer pay is taken</t>
  </si>
  <si>
    <t>June</t>
  </si>
  <si>
    <t>July</t>
  </si>
  <si>
    <t>August</t>
  </si>
  <si>
    <t>X</t>
  </si>
  <si>
    <t>Major Overhaul for FY18.....
 - Added an hourly payroll section and simplified equations. Moved some of the hidden tables around.
 - Changed the summer salary section to split the payroll between fiscal years based on the request amount for the calendar summer and the months that are checked.
5/15/17 - Updated FY18 fringe and indirect rates and the dates.
08/17/17 - Added an IF equation in year 1 salaries section so that a number is not visible until all information for the row is entered.
12/15/17 - Adding comments for quick instructions on how to fill in the form. Added lines for PIs to add more details for the Non-Personnel and Other sections.
1/3/18: Lightened colors and add a subtotal row for salary and fringe. Updated some wording for personnel tab to coincide with changes to budget. 
1/22/18: Adjusted formuals for Fac/Acad Staff. Some of the cells were not referencing the correct annual salary increase. Removed the "Test Form" from the middle of the form.
1/23/18: Changed “Other – enter rate in cell I61 (MTDC)”  to “Other – enter rate in cell J65 (MTDC)” 
3/29/18:  Another overhaul of the payroll section.
                 - Add the overload section and removed the Part of Base/Overload column
                 - Adjusted equations in the Salary section that pertained to Part of Base/Overload column
                 - Reduced size of comments section
5/16/18:  Updated instructions on the payroll tab.
6/6/18: Update cell reference for indirect.</t>
  </si>
  <si>
    <t>Salary Subtotals:</t>
  </si>
  <si>
    <t>Current Fiscal Year</t>
  </si>
  <si>
    <t>Salary</t>
  </si>
  <si>
    <t>Faculty and Academic Staff</t>
  </si>
  <si>
    <t>University Staff</t>
  </si>
  <si>
    <t>Res Asst. &amp; Proj. Teach</t>
  </si>
  <si>
    <t>USTE (LTE)</t>
  </si>
  <si>
    <t>University Staff Temporary Employee (f.k.a. LTE)</t>
  </si>
  <si>
    <t>Res Assoc. &amp; Interns</t>
  </si>
  <si>
    <t>Student Hourly</t>
  </si>
  <si>
    <t>Graduate/Research Assistant</t>
  </si>
  <si>
    <t>Post Doc Fellows</t>
  </si>
  <si>
    <t>Post-Doc</t>
  </si>
  <si>
    <t>Ad Hoc Spec. &amp; Und. Assts.</t>
  </si>
  <si>
    <t>Ad Hoc Prog Specialist</t>
  </si>
  <si>
    <t>Fringe Benefits Subtotals:</t>
  </si>
  <si>
    <t>Annual  Increases</t>
  </si>
  <si>
    <t>Student Increases</t>
  </si>
  <si>
    <t>Personnel Subtotal:</t>
  </si>
  <si>
    <t>NON-PERSONNEL</t>
  </si>
  <si>
    <t>Travel:</t>
  </si>
  <si>
    <t>Services:</t>
  </si>
  <si>
    <t>Supplies &amp; Expenses:</t>
  </si>
  <si>
    <t>$0 - $25,000 Subgrant/Contract Amount:</t>
  </si>
  <si>
    <t>Non-Personnel Subtotals:</t>
  </si>
  <si>
    <t>Modified Total Direct Cost Subtotals:</t>
  </si>
  <si>
    <t>Remember to change the rates in the descriptions.</t>
  </si>
  <si>
    <t>INDIRECT COSTS</t>
  </si>
  <si>
    <t>Fringe Rate</t>
  </si>
  <si>
    <t>Location</t>
  </si>
  <si>
    <t>From</t>
  </si>
  <si>
    <t>To</t>
  </si>
  <si>
    <t>Indirect Rates</t>
  </si>
  <si>
    <t>On Campus</t>
  </si>
  <si>
    <t>(Select the appropriate indirect rate)</t>
  </si>
  <si>
    <t>Off Campus</t>
  </si>
  <si>
    <t>If the indirect rate is restricted or indirect costs are not allowable, documentation from the granting agency stating its indirect policy must be included in the grant packet.</t>
  </si>
  <si>
    <t>On Campus Negotiated Rate - 34.0% (MTDC)</t>
  </si>
  <si>
    <t>Off Campus Negotiated Rate - 13.0% (MTDC)</t>
  </si>
  <si>
    <t>Indirect Cost Subtotals:</t>
  </si>
  <si>
    <t>Federal WDNR Rate - 15.0% (TDC)</t>
  </si>
  <si>
    <t>Other - enter rate in cell K73  (MTDC)</t>
  </si>
  <si>
    <t>OTHER</t>
  </si>
  <si>
    <t>Any Subgrant/Contract Amount Above $25,000:</t>
  </si>
  <si>
    <t>Equipment &amp; Capital Expenditures; Rental Costs:</t>
  </si>
  <si>
    <t>Tuition Remission/Scholarship:</t>
  </si>
  <si>
    <t>Other Expenses Not Subject to IDC per RFP:</t>
  </si>
  <si>
    <t>Other Subtotals:</t>
  </si>
  <si>
    <t>ANNUAL TOTALS:</t>
  </si>
  <si>
    <t>GRAND TOTALS:</t>
  </si>
  <si>
    <r>
      <t xml:space="preserve">COMMENTS:      </t>
    </r>
    <r>
      <rPr>
        <b/>
        <sz val="9"/>
        <color rgb="FFFF0000"/>
        <rFont val="Calibri"/>
        <family val="2"/>
        <scheme val="minor"/>
      </rPr>
      <t>(Please use Alt + Enter to move down the line when typing in the comments section)</t>
    </r>
  </si>
  <si>
    <t>Last Revised: 01/07/2025</t>
  </si>
  <si>
    <t>Personnel and Fringe</t>
  </si>
  <si>
    <t>The personnel section is for any individual who will be paid by the grant through UWSP Payroll.</t>
  </si>
  <si>
    <t>The UWSP Budget form will calculate the salary and fringe for each fiscal year based on the start date, end date, classification, full time base salary, FTE, appointment type, and % of FTE spent on the grant. Hourly pay is calculated based on the start date, end date, classification, hourly rate, and the hours per year.</t>
  </si>
  <si>
    <t>Project Start and End Date</t>
  </si>
  <si>
    <r>
      <t xml:space="preserve">A start and end date </t>
    </r>
    <r>
      <rPr>
        <b/>
        <u val="double"/>
        <sz val="11"/>
        <color theme="1"/>
        <rFont val="Calibri"/>
        <family val="2"/>
        <scheme val="minor"/>
      </rPr>
      <t>MUST</t>
    </r>
    <r>
      <rPr>
        <b/>
        <sz val="11"/>
        <color theme="1"/>
        <rFont val="Calibri"/>
        <family val="2"/>
        <scheme val="minor"/>
      </rPr>
      <t xml:space="preserve"> be entered for salary to be calculated in the personnel section.</t>
    </r>
  </si>
  <si>
    <t>Select the employee's classification from the drop-down list. The classification will be used to automatically</t>
  </si>
  <si>
    <t>calculate the fringe.</t>
  </si>
  <si>
    <t>The classification of an existing employee can be found on their appointment letter. Classifications of new positions are determined by HR based on the position description and is not based on the budgeted classification. For questions regarding classifications, contact HR or the Associate Vice Chancellor for Personnel, Budget &amp; Grants.</t>
  </si>
  <si>
    <t xml:space="preserve">Use the full time (1.0 FTE) base salary from the employee's current annual contract letter. </t>
  </si>
  <si>
    <r>
      <rPr>
        <b/>
        <sz val="11"/>
        <color theme="1"/>
        <rFont val="Calibri"/>
        <family val="2"/>
        <scheme val="minor"/>
      </rPr>
      <t>Tip:</t>
    </r>
    <r>
      <rPr>
        <sz val="11"/>
        <color theme="1"/>
        <rFont val="Calibri"/>
        <family val="2"/>
        <scheme val="minor"/>
      </rPr>
      <t xml:space="preserve"> </t>
    </r>
    <r>
      <rPr>
        <u val="double"/>
        <sz val="11"/>
        <color theme="1"/>
        <rFont val="Calibri"/>
        <family val="2"/>
        <scheme val="minor"/>
      </rPr>
      <t>Enter only numbers in this cell</t>
    </r>
    <r>
      <rPr>
        <sz val="11"/>
        <color theme="1"/>
        <rFont val="Calibri"/>
        <family val="2"/>
        <scheme val="minor"/>
      </rPr>
      <t xml:space="preserve"> so that the salary, fringe, and totals will calculate automatically. Do not use symbols.</t>
    </r>
  </si>
  <si>
    <t>Enter the employee's FTE or full-time equivalent (e.g., If the employee is full-time then enter 1. If the employee is half time enter 0.5.)</t>
  </si>
  <si>
    <t>Appointment Type (Appt Type)</t>
  </si>
  <si>
    <t>Select the appointment type from the drop-down list.</t>
  </si>
  <si>
    <t>% of FTE Spent on Grant</t>
  </si>
  <si>
    <t>Enter the percent of effort the employee will be contributing to this project during the performance period of the grant. (How much of their FTE will be devoted to the project?)</t>
  </si>
  <si>
    <t>If the dates for an employee differs from the dates of the project, enter the employees start and end dates. That row will then calculate the salary based on the dates entered.</t>
  </si>
  <si>
    <t>Salaries - Overload (Faculty/Academic Staff only)</t>
  </si>
  <si>
    <t>Start and End Date</t>
  </si>
  <si>
    <t>Enter the start and end dates of the employees overload.</t>
  </si>
  <si>
    <t>Max Allowed</t>
  </si>
  <si>
    <t>This cell will calculate the maximum  amount of overload the employee can take per year.</t>
  </si>
  <si>
    <t>Enter how much overload this employee will receive each year.</t>
  </si>
  <si>
    <r>
      <rPr>
        <b/>
        <sz val="11"/>
        <color theme="1"/>
        <rFont val="Calibri"/>
        <family val="2"/>
        <scheme val="minor"/>
      </rPr>
      <t>Note:</t>
    </r>
    <r>
      <rPr>
        <sz val="11"/>
        <color theme="1"/>
        <rFont val="Calibri"/>
        <family val="2"/>
        <scheme val="minor"/>
      </rPr>
      <t xml:space="preserve"> If the amount taken per year exceeds the max allowed the cell will turn red. The amount taken per year will then need to be reduced.</t>
    </r>
  </si>
  <si>
    <t>Enter the employees hourly rate.</t>
  </si>
  <si>
    <t>For guidance on student wages go to:</t>
  </si>
  <si>
    <t>http://www.uwsp.edu/centers/SIEO/pages/employment/default.aspx</t>
  </si>
  <si>
    <t xml:space="preserve">Click "FOR ON-CAMPUS EMPLOYERS" then click "Wage Rate Schedule". </t>
  </si>
  <si>
    <t>Enter the number of hours the employee will be working in each fiscal year.</t>
  </si>
  <si>
    <r>
      <t xml:space="preserve">Note: </t>
    </r>
    <r>
      <rPr>
        <sz val="11"/>
        <color theme="1"/>
        <rFont val="Calibri"/>
        <family val="2"/>
        <scheme val="minor"/>
      </rPr>
      <t>The salary for faculty, academic staff, and university staff has a 2% annual increase built into the calculations when part of base. The increase is not included for overload. This is for budgeting purposes only and does not guarantee increases. If another rate is needed due to anticipation of a promotion or similar circumstance contact the Grant Assistant. Please note the university is not responsible for supplementing salaries on grants/contracts that underestimate cost-of-living and other wage increases during the project period(s). All budgeted expenses, including personnel, are subject to UWSP, UW System, State, Federal and agency policies.</t>
    </r>
  </si>
  <si>
    <t>Enter the employee's base salary.</t>
  </si>
  <si>
    <t>2/9 of the base salary will be calculated for reference only. A person employed on an academic year basis may be compensated up to a total of 2/9 of the previous academic year's salary. The 2/9 includes all forms of summer compensation. Scroll to Section C "Summer Payments" in the link below.</t>
  </si>
  <si>
    <t>University Policy on Salary and Fringe for Unclassified Staff</t>
  </si>
  <si>
    <t>Total request per year</t>
  </si>
  <si>
    <t>Enter the total amount of salary that will be requested for the summer.</t>
  </si>
  <si>
    <t>e.g. If an employee will be paid $3,000 for the 2017 summer, enter $3,000.</t>
  </si>
  <si>
    <t>Monthly Check Boxes</t>
  </si>
  <si>
    <t>Check the boxe(s) for the month(s) that you anticipate the employee will receive their payment. Hidden formulas will distribute the payroll between the fiscal years.</t>
  </si>
  <si>
    <t>e.g. If the employee will be paid in June, July and August check the boxes next to all three months in the 2018 row. $1,000 of the payroll will show in the FY18 column and the remaining $2,000 will post to the FY19 column.</t>
  </si>
  <si>
    <t>Fringe Benefits</t>
  </si>
  <si>
    <t>Fringe will be calculated based on the classification selected in the Personnel section and the amount of salary calculated.</t>
  </si>
  <si>
    <t>Fringe benefits are the University's portion of benefit costs which include taxes, health insurance, retirement, etc.</t>
  </si>
  <si>
    <t>Definitions and Tips</t>
  </si>
  <si>
    <t>Permanent, unclassified salaried employee.</t>
  </si>
  <si>
    <t>Permanent or project hourly employees.</t>
  </si>
  <si>
    <t>University Staff Temporary Employee   (USTE   f.k.a. LTE)</t>
  </si>
  <si>
    <t>Type of classified employee hired to work on a temporary basis.</t>
  </si>
  <si>
    <t>Project/Teaching/Research Assistants</t>
  </si>
  <si>
    <t>A graduate student enrolled at UWSP who has administrative, academic project, teaching or research responsibilities.</t>
  </si>
  <si>
    <t>Research Associates &amp; Interns</t>
  </si>
  <si>
    <t>An individual who has received a Ph.D. &amp; is continuing research related to their professional development.</t>
  </si>
  <si>
    <t>Ad Hoc Program Specialists</t>
  </si>
  <si>
    <t>Short-term employee hired for academic staff-type duties. Consult the Associate Vice Chancellor for Personnel, Budget, &amp; Grants or HR with questions about this category.</t>
  </si>
  <si>
    <t>UWSP enrolled undergraduate student paid bi-weekly.</t>
  </si>
  <si>
    <r>
      <t xml:space="preserve">Tip: </t>
    </r>
    <r>
      <rPr>
        <sz val="11"/>
        <color theme="1"/>
        <rFont val="Calibri"/>
        <family val="2"/>
        <scheme val="minor"/>
      </rPr>
      <t>Do not budget at the work-study rate as there is no guarantee that the students will receive work-study or have work-study over the life of the grant.</t>
    </r>
  </si>
  <si>
    <t>System Policy</t>
  </si>
  <si>
    <t>Scroll down to section D "Calculation of Overload Payment" for additional information.</t>
  </si>
  <si>
    <t>UWSP Policy</t>
  </si>
  <si>
    <t>Scroll down to "Overload guidelines UWSP - updated"</t>
  </si>
  <si>
    <t>Non-Personnel</t>
  </si>
  <si>
    <t>In the space provided describe/itemize the expenses in each of the budgeted categories. Use the comment section at the bottom of the budget form if more room is needed. 
Enter the dollar amounts in the fiscal year you anticipate incurring the expense.</t>
  </si>
  <si>
    <t>Travel</t>
  </si>
  <si>
    <t>UWSP Travel Policies</t>
  </si>
  <si>
    <r>
      <t>Includes:</t>
    </r>
    <r>
      <rPr>
        <sz val="11"/>
        <color theme="1"/>
        <rFont val="Calibri"/>
        <family val="2"/>
        <scheme val="minor"/>
      </rPr>
      <t xml:space="preserve">
-Airline
-Lodging
-Meals
-Vehicle and mileage
-Registration Fees</t>
    </r>
  </si>
  <si>
    <r>
      <t xml:space="preserve">2 CFR </t>
    </r>
    <r>
      <rPr>
        <sz val="11"/>
        <color theme="1"/>
        <rFont val="Calibri"/>
        <family val="2"/>
      </rPr>
      <t>§200.474</t>
    </r>
  </si>
  <si>
    <t>Services</t>
  </si>
  <si>
    <t>Professional and consultant services provided by someone of a particular profession or with special skills who is not a member of UWSP or UW-System.</t>
  </si>
  <si>
    <t>UWSP Services Policy</t>
  </si>
  <si>
    <r>
      <t>Includes:</t>
    </r>
    <r>
      <rPr>
        <sz val="11"/>
        <color theme="1"/>
        <rFont val="Calibri"/>
        <family val="2"/>
        <scheme val="minor"/>
      </rPr>
      <t xml:space="preserve">
-Consultants
-Entertainers
-Public Speakers</t>
    </r>
  </si>
  <si>
    <r>
      <t xml:space="preserve">2 CFR </t>
    </r>
    <r>
      <rPr>
        <sz val="11"/>
        <color theme="1"/>
        <rFont val="Calibri"/>
        <family val="2"/>
      </rPr>
      <t>§200.459, §200.435</t>
    </r>
  </si>
  <si>
    <t>Supplies and Expenses</t>
  </si>
  <si>
    <t>Supplies and expenses that are directly related and charged to the grant.</t>
  </si>
  <si>
    <r>
      <t>Includes:</t>
    </r>
    <r>
      <rPr>
        <sz val="11"/>
        <color theme="1"/>
        <rFont val="Calibri"/>
        <family val="2"/>
        <scheme val="minor"/>
      </rPr>
      <t xml:space="preserve">
-Computers under $5,000
-Equipment &amp; furniture under $5,000 (not capitalized)
-Laboratory supplies
-Membership
-Office supplies
-Postage
-Printing
-Software under $5,000
-Subscription</t>
    </r>
  </si>
  <si>
    <r>
      <t xml:space="preserve">2 CFR </t>
    </r>
    <r>
      <rPr>
        <sz val="11"/>
        <color theme="1"/>
        <rFont val="Calibri"/>
        <family val="2"/>
      </rPr>
      <t>§200.453, §200.94</t>
    </r>
  </si>
  <si>
    <t>$0-$25,000 Subgrant/Contract Amount</t>
  </si>
  <si>
    <t>As of July 1, 2015 all subgrants/contracts will be subject to indirect costs up to the first $25,000 in accordance with our federally negotiated indirect cost rate agreement.</t>
  </si>
  <si>
    <t>Links to Federal Grant Guidelines</t>
  </si>
  <si>
    <t>http://www.gpo.gov/fdsys/pkg/FR-2013-12-26/pdf/2013-30465.pdf</t>
  </si>
  <si>
    <t>http://www.ecfr.gov/cgi-bin/text-idx?tpl=/ecfrbrowse/Title02/2cfr200_main_02.tpl</t>
  </si>
  <si>
    <t>http://www.ecfr.gov/cgi-bin/text-idx?node=2:1.1.2.2.1</t>
  </si>
  <si>
    <t>Indirect Costs - Applied to Modified Total Direct Costs (MTDC)</t>
  </si>
  <si>
    <t>Determine the appropriate indirect cost (IDC) rate and select from the drop-down list. If the indirect rate is restricted per the RFP or the sponsor's policies, select "Other" from the drop-down list and enter the allowable rate in cell K73. If the indirect rate is restricted or indirect costs are not allowable, include documentation from the granting agency in the grant packet.</t>
  </si>
  <si>
    <t>Indirect costs are real costs that are not easily identifiable to a specific project. Indirect costs include libraries, plant operations and maintenance, utility costs, department support, research administration, and depreciation or use allowance for building and equipment, etc.</t>
  </si>
  <si>
    <t>The indirect cost rate is multiplied by the Modified Total Direct Costs (MTDC) or Total Direct Costs (TDC) to give the indirect cost charged to the grant.</t>
  </si>
  <si>
    <r>
      <t>MTDC consists of:</t>
    </r>
    <r>
      <rPr>
        <sz val="11"/>
        <color theme="1"/>
        <rFont val="Calibri"/>
        <family val="2"/>
        <scheme val="minor"/>
      </rPr>
      <t xml:space="preserve"> all salaries and wages, fringe benefits, materials, supplies, services, travel, and the portion of each subgrant/subcontract up to the first $25,000.</t>
    </r>
  </si>
  <si>
    <r>
      <t>MTDC excludes:</t>
    </r>
    <r>
      <rPr>
        <sz val="11"/>
        <color theme="1"/>
        <rFont val="Calibri"/>
        <family val="2"/>
        <scheme val="minor"/>
      </rPr>
      <t xml:space="preserve"> equipment, capital expenditures, charges for patient care, student tuition remission, rental costs of off-site facilities, scholarships, fellowships, and the portion of each subgrant/subcontract in excess of $25,000.</t>
    </r>
  </si>
  <si>
    <r>
      <rPr>
        <b/>
        <sz val="11"/>
        <color theme="1"/>
        <rFont val="Calibri"/>
        <family val="2"/>
        <scheme val="minor"/>
      </rPr>
      <t>TDC consists of:</t>
    </r>
    <r>
      <rPr>
        <sz val="11"/>
        <color theme="1"/>
        <rFont val="Calibri"/>
        <family val="2"/>
        <scheme val="minor"/>
      </rPr>
      <t xml:space="preserve"> all expenses directly related to the grant.</t>
    </r>
  </si>
  <si>
    <t>On-Campus Negotiated Rate</t>
  </si>
  <si>
    <t>This rate applies if more than 50% of a project is performed in facilities or on property owned by UWSP.</t>
  </si>
  <si>
    <t>Off-Campus Negotiated Rate</t>
  </si>
  <si>
    <t>This rate applies only if more than 50% of a project is performed in facilities or on property not owned by UWSP and to which rent is directly allocated to the project.</t>
  </si>
  <si>
    <t>Federal WI State Agencies Rate</t>
  </si>
  <si>
    <t>This rate applies to federally-funded grants from Wisconsin state agencies (e.g., WI Dept of Natural Resources, WI Dept of Health Services, etc.) that allow a 15% indirect cost rate on Total Direct Costs (TDC).</t>
  </si>
  <si>
    <t>Other</t>
  </si>
  <si>
    <t>Some agencies will have a maximum allowable indirect rate or will not allow indirect costs on the grant.</t>
  </si>
  <si>
    <t>Other Expenses</t>
  </si>
  <si>
    <t>Enter the dollar amount in the fiscal year you anticipate incurring the expense.</t>
  </si>
  <si>
    <t>Any Subgrant/Contract Amount Above $25,000</t>
  </si>
  <si>
    <t>Enter the amount of subgrants/contracts in excess of $25,000.</t>
  </si>
  <si>
    <t>Equipment &amp; Capital Expenditures</t>
  </si>
  <si>
    <t>Equipment and capital improvements have a useful life for more than one year, and an acquisition cost of $5,000 or more per unit.</t>
  </si>
  <si>
    <r>
      <t>Includes:</t>
    </r>
    <r>
      <rPr>
        <sz val="11"/>
        <color theme="1"/>
        <rFont val="Calibri"/>
        <family val="2"/>
        <scheme val="minor"/>
      </rPr>
      <t xml:space="preserve">
-Buildings
-Computer equipment over $5,000
-Equipment
-Land: purchased &amp; leased
-Software over $5,000
-Vehicles</t>
    </r>
  </si>
  <si>
    <r>
      <t xml:space="preserve">2 CFR </t>
    </r>
    <r>
      <rPr>
        <sz val="11"/>
        <color theme="1"/>
        <rFont val="Calibri"/>
        <family val="2"/>
        <scheme val="minor"/>
      </rPr>
      <t>§200.439, §200.33, §200.452</t>
    </r>
  </si>
  <si>
    <t>Tuition Remission/Scholarship</t>
  </si>
  <si>
    <t>Any portion of tuition that is covered by grant funds.</t>
  </si>
  <si>
    <r>
      <t xml:space="preserve">2CFR </t>
    </r>
    <r>
      <rPr>
        <sz val="11"/>
        <color theme="1"/>
        <rFont val="Calibri"/>
        <family val="2"/>
      </rPr>
      <t>§200.466</t>
    </r>
  </si>
  <si>
    <t>Other Expenses Not Subject to IDC (indirect costs) per RFP (request for proposals)</t>
  </si>
  <si>
    <t>In the space provided please provide a short description/itemization.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</si>
</sst>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_(* #,##0.000_);_(* \(#,##0.000\);_(* &quot;-&quot;??_);_(@_)"/>
    <numFmt numFmtId="166" formatCode="0.0%"/>
    <numFmt numFmtId="167" formatCode="_(* #,##0.0000_);_(* \(#,##0.0000\);_(* &quot;-&quot;??_);_(@_)"/>
    <numFmt numFmtId="168" formatCode="0.000%"/>
    <numFmt numFmtId="169" formatCode="0.000"/>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b/>
      <sz val="11"/>
      <name val="Calibri"/>
      <family val="2"/>
      <scheme val="minor"/>
    </font>
    <font>
      <b/>
      <sz val="9"/>
      <color theme="1"/>
      <name val="Calibri"/>
      <family val="2"/>
      <scheme val="minor"/>
    </font>
    <font>
      <sz val="9"/>
      <color theme="1"/>
      <name val="Calibri"/>
      <family val="2"/>
      <scheme val="minor"/>
    </font>
    <font>
      <sz val="9"/>
      <color rgb="FFFF0000"/>
      <name val="Calibri"/>
      <family val="2"/>
      <scheme val="minor"/>
    </font>
    <font>
      <b/>
      <sz val="9"/>
      <color rgb="FFFF0000"/>
      <name val="Calibri"/>
      <family val="2"/>
      <scheme val="minor"/>
    </font>
    <font>
      <b/>
      <sz val="14"/>
      <color theme="1"/>
      <name val="Calibri"/>
      <family val="2"/>
      <scheme val="minor"/>
    </font>
    <font>
      <b/>
      <sz val="9"/>
      <name val="Calibri"/>
      <family val="2"/>
      <scheme val="minor"/>
    </font>
    <font>
      <b/>
      <u/>
      <sz val="9"/>
      <color theme="1"/>
      <name val="Calibri"/>
      <family val="2"/>
      <scheme val="minor"/>
    </font>
    <font>
      <sz val="9"/>
      <color theme="3" tint="0.39997558519241921"/>
      <name val="Calibri"/>
      <family val="2"/>
      <scheme val="minor"/>
    </font>
    <font>
      <b/>
      <sz val="12"/>
      <color rgb="FFFF0000"/>
      <name val="Calibri"/>
      <family val="2"/>
      <scheme val="minor"/>
    </font>
    <font>
      <b/>
      <sz val="8"/>
      <color theme="1"/>
      <name val="Calibri"/>
      <family val="2"/>
      <scheme val="minor"/>
    </font>
    <font>
      <sz val="9"/>
      <color rgb="FF0070C0"/>
      <name val="Calibri"/>
      <family val="2"/>
      <scheme val="minor"/>
    </font>
    <font>
      <sz val="8"/>
      <color theme="1"/>
      <name val="Calibri"/>
      <family val="2"/>
      <scheme val="minor"/>
    </font>
    <font>
      <sz val="9"/>
      <color indexed="81"/>
      <name val="Tahoma"/>
      <family val="2"/>
    </font>
    <font>
      <u/>
      <sz val="11"/>
      <color theme="1"/>
      <name val="Calibri"/>
      <family val="2"/>
      <scheme val="minor"/>
    </font>
    <font>
      <b/>
      <u val="double"/>
      <sz val="11"/>
      <color theme="1"/>
      <name val="Calibri"/>
      <family val="2"/>
      <scheme val="minor"/>
    </font>
    <font>
      <u val="double"/>
      <sz val="11"/>
      <color theme="1"/>
      <name val="Calibri"/>
      <family val="2"/>
      <scheme val="minor"/>
    </font>
    <font>
      <i/>
      <sz val="11"/>
      <color theme="1"/>
      <name val="Calibri"/>
      <family val="2"/>
      <scheme val="minor"/>
    </font>
    <font>
      <u/>
      <sz val="11"/>
      <color theme="10"/>
      <name val="Calibri"/>
      <family val="2"/>
      <scheme val="minor"/>
    </font>
    <font>
      <sz val="11"/>
      <color theme="10"/>
      <name val="Calibri"/>
      <family val="2"/>
      <scheme val="minor"/>
    </font>
    <font>
      <sz val="11"/>
      <color theme="1"/>
      <name val="Calibri"/>
      <family val="2"/>
    </font>
    <font>
      <b/>
      <u/>
      <sz val="11"/>
      <color theme="1"/>
      <name val="Calibri"/>
      <family val="2"/>
      <scheme val="minor"/>
    </font>
    <font>
      <sz val="9"/>
      <name val="Calibri"/>
      <family val="2"/>
      <scheme val="minor"/>
    </font>
    <font>
      <b/>
      <sz val="9"/>
      <color rgb="FF0070C0"/>
      <name val="Calibri"/>
      <family val="2"/>
      <scheme val="minor"/>
    </font>
    <font>
      <b/>
      <u/>
      <sz val="9"/>
      <color indexed="81"/>
      <name val="Tahoma"/>
      <family val="2"/>
    </font>
    <font>
      <b/>
      <sz val="9"/>
      <color indexed="81"/>
      <name val="Tahoma"/>
      <family val="2"/>
    </font>
    <font>
      <b/>
      <sz val="8"/>
      <name val="Calibri"/>
      <family val="2"/>
      <scheme val="minor"/>
    </font>
    <font>
      <b/>
      <sz val="9"/>
      <color indexed="10"/>
      <name val="Tahoma"/>
      <family val="2"/>
    </font>
    <font>
      <b/>
      <sz val="20"/>
      <color theme="1"/>
      <name val="Calibri"/>
      <family val="2"/>
      <scheme val="minor"/>
    </font>
    <font>
      <b/>
      <sz val="9"/>
      <color rgb="FF7030A0"/>
      <name val="Calibri"/>
      <family val="2"/>
      <scheme val="minor"/>
    </font>
    <font>
      <sz val="8"/>
      <color rgb="FF000000"/>
      <name val="Segoe UI"/>
      <family val="2"/>
    </font>
  </fonts>
  <fills count="36">
    <fill>
      <patternFill patternType="none"/>
    </fill>
    <fill>
      <patternFill patternType="gray125"/>
    </fill>
    <fill>
      <patternFill patternType="solid">
        <fgColor theme="4"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BCD3EE"/>
        <bgColor indexed="64"/>
      </patternFill>
    </fill>
    <fill>
      <patternFill patternType="solid">
        <fgColor rgb="FFE4B3B2"/>
        <bgColor indexed="64"/>
      </patternFill>
    </fill>
    <fill>
      <patternFill patternType="solid">
        <fgColor rgb="FFD4E2B4"/>
        <bgColor indexed="64"/>
      </patternFill>
    </fill>
    <fill>
      <patternFill patternType="solid">
        <fgColor rgb="FFCBC0DA"/>
        <bgColor indexed="64"/>
      </patternFill>
    </fill>
    <fill>
      <patternFill patternType="solid">
        <fgColor rgb="FFB3DCE7"/>
        <bgColor indexed="64"/>
      </patternFill>
    </fill>
    <fill>
      <patternFill patternType="solid">
        <fgColor rgb="FFF5E4E3"/>
        <bgColor indexed="64"/>
      </patternFill>
    </fill>
    <fill>
      <patternFill patternType="solid">
        <fgColor rgb="FFEBE7F1"/>
        <bgColor indexed="64"/>
      </patternFill>
    </fill>
    <fill>
      <patternFill patternType="solid">
        <fgColor rgb="FFE8F5F8"/>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mediumGray">
        <bgColor theme="0" tint="-0.14999847407452621"/>
      </patternFill>
    </fill>
    <fill>
      <patternFill patternType="mediumGray"/>
    </fill>
    <fill>
      <patternFill patternType="mediumGray">
        <bgColor rgb="FFE8F5F8"/>
      </patternFill>
    </fill>
    <fill>
      <patternFill patternType="mediumGray">
        <bgColor rgb="FFB3DCE7"/>
      </patternFill>
    </fill>
    <fill>
      <patternFill patternType="mediumGray">
        <bgColor rgb="FFBCD3EE"/>
      </patternFill>
    </fill>
    <fill>
      <patternFill patternType="mediumGray">
        <bgColor rgb="FFEBE7F1"/>
      </patternFill>
    </fill>
    <fill>
      <patternFill patternType="mediumGray">
        <bgColor rgb="FFCBC0DA"/>
      </patternFill>
    </fill>
    <fill>
      <patternFill patternType="mediumGray">
        <bgColor rgb="FFF5F8EE"/>
      </patternFill>
    </fill>
    <fill>
      <patternFill patternType="mediumGray">
        <bgColor rgb="FFD4E2B4"/>
      </patternFill>
    </fill>
    <fill>
      <patternFill patternType="mediumGray">
        <bgColor rgb="FFF5E4E3"/>
      </patternFill>
    </fill>
    <fill>
      <patternFill patternType="mediumGray">
        <bgColor rgb="FFE4B3B2"/>
      </patternFill>
    </fill>
  </fills>
  <borders count="10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FF0000"/>
      </left>
      <right/>
      <top style="medium">
        <color rgb="FFFF0000"/>
      </top>
      <bottom style="medium">
        <color rgb="FFFF0000"/>
      </bottom>
      <diagonal/>
    </border>
    <border>
      <left style="medium">
        <color rgb="FFFF0000"/>
      </left>
      <right style="medium">
        <color rgb="FFFF0000"/>
      </right>
      <top style="medium">
        <color rgb="FFFF0000"/>
      </top>
      <bottom style="thin">
        <color rgb="FFFF0000"/>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style="thin">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medium">
        <color auto="1"/>
      </left>
      <right style="medium">
        <color indexed="64"/>
      </right>
      <top style="medium">
        <color rgb="FFFF0000"/>
      </top>
      <bottom style="thin">
        <color auto="1"/>
      </bottom>
      <diagonal/>
    </border>
    <border>
      <left style="medium">
        <color rgb="FF00B0F0"/>
      </left>
      <right/>
      <top style="medium">
        <color rgb="FF00B0F0"/>
      </top>
      <bottom style="thin">
        <color rgb="FF00B0F0"/>
      </bottom>
      <diagonal/>
    </border>
    <border>
      <left/>
      <right/>
      <top style="medium">
        <color rgb="FF00B0F0"/>
      </top>
      <bottom style="thin">
        <color rgb="FF00B0F0"/>
      </bottom>
      <diagonal/>
    </border>
    <border>
      <left/>
      <right style="medium">
        <color rgb="FF00B0F0"/>
      </right>
      <top style="medium">
        <color rgb="FF00B0F0"/>
      </top>
      <bottom style="thin">
        <color rgb="FF00B0F0"/>
      </bottom>
      <diagonal/>
    </border>
    <border>
      <left style="medium">
        <color rgb="FF00B0F0"/>
      </left>
      <right/>
      <top style="thin">
        <color rgb="FF00B0F0"/>
      </top>
      <bottom style="thin">
        <color rgb="FF00B0F0"/>
      </bottom>
      <diagonal/>
    </border>
    <border>
      <left/>
      <right/>
      <top style="thin">
        <color rgb="FF00B0F0"/>
      </top>
      <bottom style="thin">
        <color rgb="FF00B0F0"/>
      </bottom>
      <diagonal/>
    </border>
    <border>
      <left/>
      <right style="medium">
        <color rgb="FF00B0F0"/>
      </right>
      <top style="thin">
        <color rgb="FF00B0F0"/>
      </top>
      <bottom style="thin">
        <color rgb="FF00B0F0"/>
      </bottom>
      <diagonal/>
    </border>
    <border>
      <left style="medium">
        <color rgb="FF00B0F0"/>
      </left>
      <right/>
      <top style="thin">
        <color rgb="FF00B0F0"/>
      </top>
      <bottom style="medium">
        <color rgb="FF00B0F0"/>
      </bottom>
      <diagonal/>
    </border>
    <border>
      <left/>
      <right/>
      <top style="thin">
        <color rgb="FF00B0F0"/>
      </top>
      <bottom style="medium">
        <color rgb="FF00B0F0"/>
      </bottom>
      <diagonal/>
    </border>
    <border>
      <left/>
      <right style="medium">
        <color rgb="FF00B0F0"/>
      </right>
      <top style="thin">
        <color rgb="FF00B0F0"/>
      </top>
      <bottom style="medium">
        <color rgb="FF00B0F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auto="1"/>
      </right>
      <top style="medium">
        <color auto="1"/>
      </top>
      <bottom style="thin">
        <color auto="1"/>
      </bottom>
      <diagonal/>
    </border>
    <border>
      <left style="medium">
        <color rgb="FFFF0000"/>
      </left>
      <right style="medium">
        <color rgb="FFFF0000"/>
      </right>
      <top style="medium">
        <color auto="1"/>
      </top>
      <bottom style="thin">
        <color auto="1"/>
      </bottom>
      <diagonal/>
    </border>
    <border>
      <left/>
      <right style="thin">
        <color indexed="64"/>
      </right>
      <top/>
      <bottom style="dotted">
        <color indexed="64"/>
      </bottom>
      <diagonal/>
    </border>
    <border>
      <left/>
      <right/>
      <top style="dotted">
        <color auto="1"/>
      </top>
      <bottom style="dotted">
        <color indexed="64"/>
      </bottom>
      <diagonal/>
    </border>
    <border>
      <left/>
      <right style="thin">
        <color indexed="64"/>
      </right>
      <top style="dotted">
        <color auto="1"/>
      </top>
      <bottom style="dotted">
        <color indexed="64"/>
      </bottom>
      <diagonal/>
    </border>
    <border>
      <left style="thin">
        <color indexed="64"/>
      </left>
      <right/>
      <top/>
      <bottom style="thin">
        <color theme="0" tint="-0.24994659260841701"/>
      </bottom>
      <diagonal/>
    </border>
    <border>
      <left/>
      <right/>
      <top/>
      <bottom style="thin">
        <color theme="0" tint="-0.24994659260841701"/>
      </bottom>
      <diagonal/>
    </border>
    <border>
      <left style="medium">
        <color indexed="64"/>
      </left>
      <right/>
      <top style="medium">
        <color indexed="64"/>
      </top>
      <bottom/>
      <diagonal/>
    </border>
    <border>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528">
    <xf numFmtId="0" fontId="0" fillId="0" borderId="0" xfId="0"/>
    <xf numFmtId="0" fontId="6" fillId="0" borderId="0" xfId="0" applyFont="1" applyProtection="1">
      <protection locked="0"/>
    </xf>
    <xf numFmtId="0" fontId="6" fillId="0" borderId="3" xfId="0" applyFont="1" applyBorder="1" applyProtection="1">
      <protection locked="0"/>
    </xf>
    <xf numFmtId="165" fontId="6" fillId="0" borderId="3" xfId="1" applyNumberFormat="1" applyFont="1" applyBorder="1" applyProtection="1">
      <protection locked="0"/>
    </xf>
    <xf numFmtId="43" fontId="6" fillId="0" borderId="55" xfId="1" applyFont="1" applyBorder="1" applyProtection="1">
      <protection locked="0"/>
    </xf>
    <xf numFmtId="43" fontId="6" fillId="0" borderId="3" xfId="1" applyFont="1" applyBorder="1" applyProtection="1">
      <protection locked="0"/>
    </xf>
    <xf numFmtId="43" fontId="6" fillId="0" borderId="56" xfId="1" applyFont="1" applyBorder="1" applyProtection="1">
      <protection locked="0"/>
    </xf>
    <xf numFmtId="0" fontId="6" fillId="0" borderId="29" xfId="0" applyFont="1" applyBorder="1" applyAlignment="1" applyProtection="1">
      <alignment horizontal="center"/>
      <protection locked="0"/>
    </xf>
    <xf numFmtId="0" fontId="6" fillId="0" borderId="24"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6" fillId="0" borderId="15" xfId="0" applyFont="1" applyBorder="1" applyProtection="1">
      <protection locked="0"/>
    </xf>
    <xf numFmtId="0" fontId="6" fillId="8" borderId="8" xfId="0" applyFont="1" applyFill="1" applyBorder="1"/>
    <xf numFmtId="0" fontId="6" fillId="8" borderId="0" xfId="0" applyFont="1" applyFill="1"/>
    <xf numFmtId="0" fontId="6" fillId="8" borderId="0" xfId="0" applyFont="1" applyFill="1" applyAlignment="1">
      <alignment horizontal="right"/>
    </xf>
    <xf numFmtId="0" fontId="6" fillId="8" borderId="9" xfId="0" applyFont="1" applyFill="1" applyBorder="1"/>
    <xf numFmtId="43" fontId="6" fillId="0" borderId="55" xfId="1" applyFont="1" applyBorder="1"/>
    <xf numFmtId="43" fontId="6" fillId="0" borderId="56" xfId="1" applyFont="1" applyBorder="1"/>
    <xf numFmtId="0" fontId="6" fillId="8" borderId="14" xfId="0" applyFont="1" applyFill="1" applyBorder="1"/>
    <xf numFmtId="0" fontId="6" fillId="8" borderId="10" xfId="0" applyFont="1" applyFill="1" applyBorder="1"/>
    <xf numFmtId="0" fontId="6" fillId="8" borderId="1" xfId="0" applyFont="1" applyFill="1" applyBorder="1"/>
    <xf numFmtId="0" fontId="5" fillId="8" borderId="1" xfId="0" applyFont="1" applyFill="1" applyBorder="1"/>
    <xf numFmtId="0" fontId="5" fillId="8" borderId="1" xfId="0" applyFont="1" applyFill="1" applyBorder="1" applyAlignment="1">
      <alignment horizontal="right"/>
    </xf>
    <xf numFmtId="0" fontId="6" fillId="0" borderId="0" xfId="0" applyFont="1"/>
    <xf numFmtId="0" fontId="5" fillId="0" borderId="0" xfId="0" applyFont="1"/>
    <xf numFmtId="0" fontId="6" fillId="0" borderId="0" xfId="0" applyFont="1" applyAlignment="1">
      <alignment horizontal="left" vertical="top" wrapText="1"/>
    </xf>
    <xf numFmtId="43" fontId="6" fillId="0" borderId="13" xfId="1" applyFont="1" applyBorder="1" applyAlignment="1">
      <alignment horizontal="center"/>
    </xf>
    <xf numFmtId="0" fontId="18" fillId="0" borderId="0" xfId="0" applyFont="1"/>
    <xf numFmtId="0" fontId="2" fillId="0" borderId="0" xfId="0" applyFont="1"/>
    <xf numFmtId="0" fontId="0" fillId="0" borderId="0" xfId="0" applyAlignment="1">
      <alignment vertical="center"/>
    </xf>
    <xf numFmtId="0" fontId="18" fillId="0" borderId="0" xfId="0" applyFont="1" applyAlignment="1">
      <alignment vertical="center"/>
    </xf>
    <xf numFmtId="0" fontId="0" fillId="0" borderId="0" xfId="0" applyAlignment="1">
      <alignment vertical="center" wrapText="1"/>
    </xf>
    <xf numFmtId="0" fontId="0" fillId="0" borderId="0" xfId="0" applyAlignment="1">
      <alignment wrapText="1"/>
    </xf>
    <xf numFmtId="0" fontId="2" fillId="0" borderId="0" xfId="0" applyFont="1" applyAlignment="1">
      <alignment wrapText="1"/>
    </xf>
    <xf numFmtId="0" fontId="21" fillId="0" borderId="0" xfId="0" applyFont="1" applyAlignment="1">
      <alignment vertical="center" wrapText="1"/>
    </xf>
    <xf numFmtId="0" fontId="22" fillId="0" borderId="0" xfId="4" applyAlignment="1">
      <alignment vertical="center"/>
    </xf>
    <xf numFmtId="0" fontId="2" fillId="0" borderId="0" xfId="0" applyFont="1" applyAlignment="1">
      <alignment vertical="center" wrapText="1"/>
    </xf>
    <xf numFmtId="0" fontId="0" fillId="0" borderId="0" xfId="0" applyAlignment="1">
      <alignment horizontal="left" wrapText="1"/>
    </xf>
    <xf numFmtId="0" fontId="23" fillId="0" borderId="0" xfId="4" applyFont="1"/>
    <xf numFmtId="0" fontId="25" fillId="0" borderId="0" xfId="0" applyFont="1"/>
    <xf numFmtId="0" fontId="22" fillId="0" borderId="0" xfId="4"/>
    <xf numFmtId="0" fontId="0" fillId="0" borderId="0" xfId="0" quotePrefix="1"/>
    <xf numFmtId="0" fontId="6" fillId="0" borderId="3" xfId="0" applyFont="1" applyBorder="1" applyAlignment="1" applyProtection="1">
      <alignment horizontal="center"/>
      <protection locked="0"/>
    </xf>
    <xf numFmtId="0" fontId="6" fillId="0" borderId="3" xfId="0" applyFont="1" applyBorder="1" applyAlignment="1" applyProtection="1">
      <alignment horizontal="left"/>
      <protection locked="0"/>
    </xf>
    <xf numFmtId="43" fontId="6" fillId="0" borderId="3" xfId="1" applyFont="1" applyBorder="1" applyAlignment="1" applyProtection="1">
      <alignment horizontal="left"/>
      <protection locked="0"/>
    </xf>
    <xf numFmtId="43" fontId="6" fillId="0" borderId="3" xfId="1" applyFont="1" applyBorder="1" applyAlignment="1">
      <alignment horizontal="center"/>
    </xf>
    <xf numFmtId="0" fontId="6" fillId="8" borderId="67" xfId="0" applyFont="1" applyFill="1" applyBorder="1" applyAlignment="1" applyProtection="1">
      <alignment horizontal="center"/>
      <protection locked="0"/>
    </xf>
    <xf numFmtId="0" fontId="6" fillId="8" borderId="25" xfId="0" applyFont="1" applyFill="1" applyBorder="1" applyAlignment="1" applyProtection="1">
      <alignment horizontal="center"/>
      <protection locked="0"/>
    </xf>
    <xf numFmtId="0" fontId="6" fillId="8" borderId="33" xfId="0" applyFont="1" applyFill="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34" xfId="0" applyFont="1" applyBorder="1" applyAlignment="1" applyProtection="1">
      <alignment horizontal="center"/>
      <protection locked="0"/>
    </xf>
    <xf numFmtId="43" fontId="6" fillId="0" borderId="55" xfId="1" applyFont="1" applyBorder="1" applyAlignment="1">
      <alignment horizontal="center"/>
    </xf>
    <xf numFmtId="43" fontId="6" fillId="0" borderId="56" xfId="1" applyFont="1" applyBorder="1" applyAlignment="1">
      <alignment horizontal="center"/>
    </xf>
    <xf numFmtId="43" fontId="6" fillId="0" borderId="15" xfId="1" applyFont="1" applyBorder="1" applyProtection="1">
      <protection locked="0"/>
    </xf>
    <xf numFmtId="0" fontId="5" fillId="0" borderId="20" xfId="0" applyFont="1" applyBorder="1" applyAlignment="1">
      <alignment horizontal="center"/>
    </xf>
    <xf numFmtId="14" fontId="6" fillId="0" borderId="0" xfId="0" applyNumberFormat="1" applyFont="1"/>
    <xf numFmtId="0" fontId="6" fillId="0" borderId="37" xfId="0" applyFont="1" applyBorder="1" applyAlignment="1">
      <alignment horizontal="center"/>
    </xf>
    <xf numFmtId="0" fontId="6" fillId="0" borderId="8" xfId="0" applyFont="1" applyBorder="1"/>
    <xf numFmtId="14" fontId="6" fillId="0" borderId="22" xfId="0" applyNumberFormat="1" applyFont="1" applyBorder="1"/>
    <xf numFmtId="0" fontId="6" fillId="0" borderId="39" xfId="0" applyFont="1" applyBorder="1" applyAlignment="1">
      <alignment horizontal="center"/>
    </xf>
    <xf numFmtId="0" fontId="6" fillId="0" borderId="21" xfId="0" applyFont="1" applyBorder="1"/>
    <xf numFmtId="0" fontId="11" fillId="0" borderId="0" xfId="0" applyFont="1" applyAlignment="1">
      <alignment horizontal="center"/>
    </xf>
    <xf numFmtId="0" fontId="6" fillId="0" borderId="17"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6" fillId="0" borderId="16" xfId="0" applyFont="1" applyBorder="1" applyAlignment="1">
      <alignment horizontal="center"/>
    </xf>
    <xf numFmtId="43" fontId="6" fillId="0" borderId="23" xfId="1" applyFont="1" applyBorder="1"/>
    <xf numFmtId="43" fontId="15" fillId="0" borderId="19" xfId="1" applyFont="1" applyBorder="1"/>
    <xf numFmtId="43" fontId="15" fillId="0" borderId="35" xfId="1" applyFont="1" applyBorder="1"/>
    <xf numFmtId="43" fontId="6" fillId="0" borderId="9" xfId="1" applyFont="1" applyBorder="1"/>
    <xf numFmtId="43" fontId="15" fillId="0" borderId="8" xfId="1" applyFont="1" applyBorder="1"/>
    <xf numFmtId="43" fontId="15" fillId="0" borderId="37" xfId="1" applyFont="1" applyBorder="1"/>
    <xf numFmtId="43" fontId="6" fillId="0" borderId="11" xfId="1" applyFont="1" applyBorder="1"/>
    <xf numFmtId="43" fontId="15" fillId="0" borderId="10" xfId="1" applyFont="1" applyBorder="1"/>
    <xf numFmtId="43" fontId="15" fillId="0" borderId="44" xfId="1" applyFont="1" applyBorder="1"/>
    <xf numFmtId="0" fontId="8" fillId="0" borderId="31" xfId="0" applyFont="1" applyBorder="1" applyAlignment="1">
      <alignment horizontal="center"/>
    </xf>
    <xf numFmtId="0" fontId="5" fillId="9" borderId="13" xfId="0" applyFont="1" applyFill="1" applyBorder="1" applyAlignment="1">
      <alignment horizontal="center"/>
    </xf>
    <xf numFmtId="0" fontId="5" fillId="3" borderId="3" xfId="0" applyFont="1" applyFill="1" applyBorder="1" applyAlignment="1">
      <alignment horizontal="center"/>
    </xf>
    <xf numFmtId="0" fontId="5" fillId="4" borderId="3" xfId="0" applyFont="1" applyFill="1" applyBorder="1" applyAlignment="1">
      <alignment horizontal="center"/>
    </xf>
    <xf numFmtId="0" fontId="5" fillId="6" borderId="3" xfId="0" applyFont="1" applyFill="1" applyBorder="1" applyAlignment="1">
      <alignment horizontal="center"/>
    </xf>
    <xf numFmtId="0" fontId="5" fillId="5" borderId="3" xfId="0" applyFont="1" applyFill="1" applyBorder="1" applyAlignment="1">
      <alignment horizontal="center"/>
    </xf>
    <xf numFmtId="43" fontId="6" fillId="0" borderId="13" xfId="1" applyFont="1" applyBorder="1"/>
    <xf numFmtId="43" fontId="6" fillId="0" borderId="3" xfId="1" applyFont="1" applyBorder="1"/>
    <xf numFmtId="0" fontId="5" fillId="0" borderId="0" xfId="0" applyFont="1" applyAlignment="1">
      <alignment horizontal="center"/>
    </xf>
    <xf numFmtId="0" fontId="6" fillId="0" borderId="58" xfId="0" applyFont="1" applyBorder="1"/>
    <xf numFmtId="0" fontId="8" fillId="0" borderId="31" xfId="0" applyFont="1" applyBorder="1"/>
    <xf numFmtId="0" fontId="6" fillId="0" borderId="59" xfId="0" applyFont="1" applyBorder="1"/>
    <xf numFmtId="0" fontId="6" fillId="0" borderId="61" xfId="0" applyFont="1" applyBorder="1" applyAlignment="1">
      <alignment horizontal="center"/>
    </xf>
    <xf numFmtId="0" fontId="6" fillId="0" borderId="26" xfId="0" applyFont="1" applyBorder="1" applyAlignment="1">
      <alignment horizontal="center"/>
    </xf>
    <xf numFmtId="0" fontId="6" fillId="0" borderId="13" xfId="0" applyFont="1" applyBorder="1" applyAlignment="1">
      <alignment horizontal="center"/>
    </xf>
    <xf numFmtId="0" fontId="6" fillId="0" borderId="24" xfId="0" applyFont="1" applyBorder="1" applyAlignment="1">
      <alignment horizontal="center"/>
    </xf>
    <xf numFmtId="14" fontId="6" fillId="0" borderId="33" xfId="0" applyNumberFormat="1" applyFont="1" applyBorder="1" applyAlignment="1">
      <alignment horizontal="center"/>
    </xf>
    <xf numFmtId="14" fontId="6" fillId="0" borderId="34" xfId="0" applyNumberFormat="1" applyFont="1" applyBorder="1" applyAlignment="1">
      <alignment horizontal="center"/>
    </xf>
    <xf numFmtId="14" fontId="6" fillId="0" borderId="29" xfId="0" applyNumberFormat="1" applyFont="1" applyBorder="1" applyAlignment="1">
      <alignment horizontal="center"/>
    </xf>
    <xf numFmtId="14" fontId="6" fillId="0" borderId="24" xfId="0" applyNumberFormat="1" applyFont="1" applyBorder="1" applyAlignment="1">
      <alignment horizontal="center"/>
    </xf>
    <xf numFmtId="0" fontId="6" fillId="8" borderId="7" xfId="0" applyFont="1" applyFill="1" applyBorder="1"/>
    <xf numFmtId="167" fontId="6" fillId="8" borderId="65" xfId="0" applyNumberFormat="1" applyFont="1" applyFill="1" applyBorder="1"/>
    <xf numFmtId="0" fontId="6" fillId="0" borderId="0" xfId="0" applyFont="1" applyAlignment="1">
      <alignment vertical="center" textRotation="90"/>
    </xf>
    <xf numFmtId="0" fontId="6" fillId="0" borderId="6" xfId="0" applyFont="1" applyBorder="1"/>
    <xf numFmtId="0" fontId="6" fillId="0" borderId="60" xfId="0" applyFont="1" applyBorder="1"/>
    <xf numFmtId="0" fontId="6" fillId="0" borderId="57" xfId="0" applyFont="1" applyBorder="1" applyAlignment="1">
      <alignment horizontal="center"/>
    </xf>
    <xf numFmtId="0" fontId="6" fillId="0" borderId="25" xfId="0" applyFont="1" applyBorder="1" applyAlignment="1">
      <alignment horizontal="center"/>
    </xf>
    <xf numFmtId="14" fontId="6" fillId="0" borderId="30" xfId="0" applyNumberFormat="1" applyFont="1" applyBorder="1" applyAlignment="1">
      <alignment horizontal="center"/>
    </xf>
    <xf numFmtId="14" fontId="6" fillId="0" borderId="25" xfId="0" applyNumberFormat="1" applyFont="1" applyBorder="1" applyAlignment="1">
      <alignment horizontal="center"/>
    </xf>
    <xf numFmtId="0" fontId="5" fillId="0" borderId="72" xfId="0" applyFont="1" applyBorder="1" applyAlignment="1">
      <alignment horizontal="center"/>
    </xf>
    <xf numFmtId="0" fontId="5" fillId="0" borderId="73" xfId="0" applyFont="1" applyBorder="1" applyAlignment="1">
      <alignment horizontal="center"/>
    </xf>
    <xf numFmtId="0" fontId="5" fillId="0" borderId="74" xfId="0" applyFont="1" applyBorder="1" applyAlignment="1">
      <alignment horizontal="center"/>
    </xf>
    <xf numFmtId="0" fontId="5" fillId="9" borderId="71" xfId="0" applyFont="1" applyFill="1" applyBorder="1" applyAlignment="1">
      <alignment horizontal="center"/>
    </xf>
    <xf numFmtId="0" fontId="5" fillId="3" borderId="69" xfId="0" applyFont="1" applyFill="1" applyBorder="1" applyAlignment="1">
      <alignment horizontal="center"/>
    </xf>
    <xf numFmtId="0" fontId="5" fillId="4" borderId="69" xfId="0" applyFont="1" applyFill="1" applyBorder="1" applyAlignment="1">
      <alignment horizontal="center"/>
    </xf>
    <xf numFmtId="0" fontId="5" fillId="6" borderId="69" xfId="0" applyFont="1" applyFill="1" applyBorder="1" applyAlignment="1">
      <alignment horizontal="center"/>
    </xf>
    <xf numFmtId="0" fontId="5" fillId="5" borderId="70" xfId="0" applyFont="1" applyFill="1" applyBorder="1" applyAlignment="1">
      <alignment horizontal="center"/>
    </xf>
    <xf numFmtId="43" fontId="6" fillId="0" borderId="11" xfId="1" applyFont="1" applyBorder="1" applyAlignment="1">
      <alignment horizontal="center"/>
    </xf>
    <xf numFmtId="43" fontId="6" fillId="8" borderId="15" xfId="1" applyFont="1" applyFill="1" applyBorder="1" applyAlignment="1">
      <alignment horizontal="center"/>
    </xf>
    <xf numFmtId="43" fontId="6" fillId="8" borderId="34" xfId="1" applyFont="1" applyFill="1" applyBorder="1" applyAlignment="1">
      <alignment horizontal="center"/>
    </xf>
    <xf numFmtId="43" fontId="6" fillId="8" borderId="3" xfId="1" applyFont="1" applyFill="1" applyBorder="1" applyAlignment="1">
      <alignment horizontal="center"/>
    </xf>
    <xf numFmtId="43" fontId="6" fillId="8" borderId="24" xfId="1" applyFont="1" applyFill="1" applyBorder="1" applyAlignment="1">
      <alignment horizontal="center"/>
    </xf>
    <xf numFmtId="43" fontId="6" fillId="8" borderId="13" xfId="1" applyFont="1" applyFill="1" applyBorder="1" applyAlignment="1">
      <alignment horizontal="center"/>
    </xf>
    <xf numFmtId="43" fontId="6" fillId="0" borderId="24" xfId="1" applyFont="1" applyBorder="1" applyAlignment="1">
      <alignment horizontal="center"/>
    </xf>
    <xf numFmtId="43" fontId="6" fillId="8" borderId="57" xfId="1" applyFont="1" applyFill="1" applyBorder="1" applyAlignment="1">
      <alignment horizontal="center"/>
    </xf>
    <xf numFmtId="43" fontId="6" fillId="8" borderId="67" xfId="1" applyFont="1" applyFill="1" applyBorder="1" applyAlignment="1">
      <alignment horizontal="center"/>
    </xf>
    <xf numFmtId="43" fontId="6" fillId="0" borderId="25" xfId="1" applyFont="1" applyBorder="1" applyAlignment="1">
      <alignment horizontal="center"/>
    </xf>
    <xf numFmtId="0" fontId="5" fillId="9" borderId="28" xfId="0" applyFont="1" applyFill="1" applyBorder="1" applyAlignment="1">
      <alignment horizontal="center"/>
    </xf>
    <xf numFmtId="0" fontId="5" fillId="3" borderId="61" xfId="0" applyFont="1" applyFill="1" applyBorder="1" applyAlignment="1">
      <alignment horizontal="center"/>
    </xf>
    <xf numFmtId="0" fontId="5" fillId="4" borderId="61" xfId="0" applyFont="1" applyFill="1" applyBorder="1" applyAlignment="1">
      <alignment horizontal="center"/>
    </xf>
    <xf numFmtId="0" fontId="5" fillId="6" borderId="61" xfId="0" applyFont="1" applyFill="1" applyBorder="1" applyAlignment="1">
      <alignment horizontal="center"/>
    </xf>
    <xf numFmtId="0" fontId="5" fillId="5" borderId="42" xfId="0" applyFont="1" applyFill="1" applyBorder="1" applyAlignment="1">
      <alignment horizontal="center"/>
    </xf>
    <xf numFmtId="0" fontId="11" fillId="0" borderId="0" xfId="0" applyFont="1"/>
    <xf numFmtId="0" fontId="5" fillId="0" borderId="36" xfId="0" applyFont="1" applyBorder="1" applyAlignment="1">
      <alignment horizontal="right"/>
    </xf>
    <xf numFmtId="0" fontId="5" fillId="0" borderId="38" xfId="0" applyFont="1" applyBorder="1" applyAlignment="1">
      <alignment horizontal="right"/>
    </xf>
    <xf numFmtId="166" fontId="8" fillId="0" borderId="32" xfId="3" applyNumberFormat="1" applyFont="1" applyBorder="1"/>
    <xf numFmtId="166" fontId="8" fillId="0" borderId="51" xfId="3" applyNumberFormat="1" applyFont="1" applyBorder="1"/>
    <xf numFmtId="166" fontId="8" fillId="0" borderId="52" xfId="3" applyNumberFormat="1" applyFont="1" applyBorder="1"/>
    <xf numFmtId="166" fontId="6" fillId="0" borderId="0" xfId="3" applyNumberFormat="1" applyFont="1"/>
    <xf numFmtId="9" fontId="6" fillId="0" borderId="0" xfId="3" applyFont="1"/>
    <xf numFmtId="0" fontId="15" fillId="0" borderId="0" xfId="0" applyFont="1" applyAlignment="1">
      <alignment horizontal="left" vertical="top"/>
    </xf>
    <xf numFmtId="9" fontId="8" fillId="0" borderId="45" xfId="3" applyFont="1" applyBorder="1"/>
    <xf numFmtId="9" fontId="8" fillId="0" borderId="46" xfId="3" applyFont="1" applyBorder="1"/>
    <xf numFmtId="9" fontId="8" fillId="0" borderId="47" xfId="3" applyFont="1" applyBorder="1"/>
    <xf numFmtId="9" fontId="8" fillId="0" borderId="48" xfId="3" applyFont="1" applyBorder="1"/>
    <xf numFmtId="9" fontId="8" fillId="0" borderId="49" xfId="3" applyFont="1" applyBorder="1"/>
    <xf numFmtId="9" fontId="8" fillId="0" borderId="50" xfId="3" applyFont="1" applyBorder="1"/>
    <xf numFmtId="0" fontId="6" fillId="10" borderId="3" xfId="0" applyFont="1" applyFill="1" applyBorder="1" applyAlignment="1">
      <alignment horizontal="center"/>
    </xf>
    <xf numFmtId="0" fontId="26" fillId="0" borderId="83" xfId="0" applyFont="1" applyBorder="1"/>
    <xf numFmtId="0" fontId="26" fillId="0" borderId="59" xfId="0" applyFont="1" applyBorder="1"/>
    <xf numFmtId="0" fontId="26" fillId="0" borderId="60" xfId="0" applyFont="1" applyBorder="1"/>
    <xf numFmtId="0" fontId="27" fillId="0" borderId="84" xfId="0" applyFont="1" applyBorder="1" applyAlignment="1">
      <alignment horizontal="center"/>
    </xf>
    <xf numFmtId="0" fontId="27" fillId="0" borderId="85" xfId="0" applyFont="1" applyBorder="1" applyAlignment="1">
      <alignment horizontal="center"/>
    </xf>
    <xf numFmtId="0" fontId="27" fillId="0" borderId="86" xfId="0" applyFont="1" applyBorder="1" applyAlignment="1">
      <alignment horizontal="center"/>
    </xf>
    <xf numFmtId="0" fontId="6" fillId="0" borderId="88" xfId="0" applyFont="1" applyBorder="1"/>
    <xf numFmtId="0" fontId="6" fillId="0" borderId="89" xfId="0" applyFont="1" applyBorder="1"/>
    <xf numFmtId="0" fontId="6" fillId="0" borderId="91" xfId="0" applyFont="1" applyBorder="1"/>
    <xf numFmtId="0" fontId="6" fillId="0" borderId="92" xfId="0" applyFont="1" applyBorder="1"/>
    <xf numFmtId="166" fontId="6" fillId="0" borderId="87" xfId="3" applyNumberFormat="1" applyFont="1" applyBorder="1"/>
    <xf numFmtId="166" fontId="6" fillId="0" borderId="90" xfId="3" applyNumberFormat="1" applyFont="1" applyBorder="1"/>
    <xf numFmtId="14" fontId="6" fillId="0" borderId="88" xfId="0" applyNumberFormat="1" applyFont="1" applyBorder="1"/>
    <xf numFmtId="14" fontId="6" fillId="0" borderId="89" xfId="0" applyNumberFormat="1" applyFont="1" applyBorder="1"/>
    <xf numFmtId="14" fontId="8" fillId="0" borderId="93" xfId="0" applyNumberFormat="1" applyFont="1" applyBorder="1" applyAlignment="1">
      <alignment horizontal="center"/>
    </xf>
    <xf numFmtId="14" fontId="26" fillId="0" borderId="94" xfId="0" applyNumberFormat="1" applyFont="1" applyBorder="1" applyAlignment="1">
      <alignment horizontal="center"/>
    </xf>
    <xf numFmtId="14" fontId="26" fillId="0" borderId="95" xfId="0" applyNumberFormat="1" applyFont="1" applyBorder="1" applyAlignment="1">
      <alignment horizontal="center"/>
    </xf>
    <xf numFmtId="0" fontId="7" fillId="0" borderId="0" xfId="0" applyFont="1"/>
    <xf numFmtId="0" fontId="10" fillId="12" borderId="12" xfId="0" applyFont="1" applyFill="1" applyBorder="1"/>
    <xf numFmtId="0" fontId="10" fillId="12" borderId="2" xfId="0" applyFont="1" applyFill="1" applyBorder="1"/>
    <xf numFmtId="0" fontId="10" fillId="12" borderId="2" xfId="0" applyFont="1" applyFill="1" applyBorder="1" applyAlignment="1">
      <alignment horizontal="right"/>
    </xf>
    <xf numFmtId="44" fontId="10" fillId="12" borderId="3" xfId="0" applyNumberFormat="1" applyFont="1" applyFill="1" applyBorder="1"/>
    <xf numFmtId="0" fontId="6" fillId="12" borderId="12" xfId="0" applyFont="1" applyFill="1" applyBorder="1"/>
    <xf numFmtId="0" fontId="6" fillId="12" borderId="2" xfId="0" applyFont="1" applyFill="1" applyBorder="1"/>
    <xf numFmtId="0" fontId="5" fillId="12" borderId="2" xfId="0" applyFont="1" applyFill="1" applyBorder="1" applyAlignment="1">
      <alignment horizontal="right"/>
    </xf>
    <xf numFmtId="44" fontId="5" fillId="12" borderId="3" xfId="0" applyNumberFormat="1" applyFont="1" applyFill="1" applyBorder="1"/>
    <xf numFmtId="0" fontId="5" fillId="13" borderId="12" xfId="0" applyFont="1" applyFill="1" applyBorder="1"/>
    <xf numFmtId="0" fontId="5" fillId="13" borderId="2" xfId="0" applyFont="1" applyFill="1" applyBorder="1"/>
    <xf numFmtId="0" fontId="5" fillId="13" borderId="2" xfId="0" applyFont="1" applyFill="1" applyBorder="1" applyAlignment="1">
      <alignment horizontal="right"/>
    </xf>
    <xf numFmtId="44" fontId="5" fillId="13" borderId="3" xfId="2" applyFont="1" applyFill="1" applyBorder="1"/>
    <xf numFmtId="0" fontId="10" fillId="15" borderId="12" xfId="0" applyFont="1" applyFill="1" applyBorder="1"/>
    <xf numFmtId="0" fontId="10" fillId="15" borderId="2" xfId="0" applyFont="1" applyFill="1" applyBorder="1"/>
    <xf numFmtId="0" fontId="10" fillId="15" borderId="2" xfId="0" applyFont="1" applyFill="1" applyBorder="1" applyAlignment="1">
      <alignment horizontal="right"/>
    </xf>
    <xf numFmtId="44" fontId="10" fillId="15" borderId="3" xfId="2" applyFont="1" applyFill="1" applyBorder="1"/>
    <xf numFmtId="0" fontId="10" fillId="16" borderId="12" xfId="0" applyFont="1" applyFill="1" applyBorder="1"/>
    <xf numFmtId="0" fontId="10" fillId="16" borderId="2" xfId="0" applyFont="1" applyFill="1" applyBorder="1"/>
    <xf numFmtId="0" fontId="10" fillId="16" borderId="2" xfId="0" applyFont="1" applyFill="1" applyBorder="1" applyAlignment="1">
      <alignment horizontal="right"/>
    </xf>
    <xf numFmtId="44" fontId="10" fillId="16" borderId="3" xfId="2" applyFont="1" applyFill="1" applyBorder="1"/>
    <xf numFmtId="0" fontId="6" fillId="17" borderId="8" xfId="0" applyFont="1" applyFill="1" applyBorder="1"/>
    <xf numFmtId="0" fontId="6" fillId="17" borderId="0" xfId="0" applyFont="1" applyFill="1"/>
    <xf numFmtId="0" fontId="6" fillId="17" borderId="14" xfId="0" applyFont="1" applyFill="1" applyBorder="1"/>
    <xf numFmtId="0" fontId="6" fillId="18" borderId="8" xfId="0" applyFont="1" applyFill="1" applyBorder="1"/>
    <xf numFmtId="0" fontId="6" fillId="18" borderId="0" xfId="0" applyFont="1" applyFill="1"/>
    <xf numFmtId="0" fontId="6" fillId="18" borderId="14" xfId="0" applyFont="1" applyFill="1" applyBorder="1"/>
    <xf numFmtId="0" fontId="6" fillId="19" borderId="8" xfId="0" applyFont="1" applyFill="1" applyBorder="1"/>
    <xf numFmtId="0" fontId="6" fillId="19" borderId="0" xfId="0" applyFont="1" applyFill="1"/>
    <xf numFmtId="0" fontId="6" fillId="19" borderId="14" xfId="0" applyFont="1" applyFill="1" applyBorder="1"/>
    <xf numFmtId="0" fontId="6" fillId="19" borderId="0" xfId="0" applyFont="1" applyFill="1" applyAlignment="1">
      <alignment wrapText="1"/>
    </xf>
    <xf numFmtId="0" fontId="5" fillId="19" borderId="15" xfId="0" applyFont="1" applyFill="1" applyBorder="1" applyAlignment="1">
      <alignment horizontal="center"/>
    </xf>
    <xf numFmtId="0" fontId="5" fillId="19" borderId="3" xfId="0" applyFont="1" applyFill="1" applyBorder="1" applyAlignment="1">
      <alignment horizontal="center"/>
    </xf>
    <xf numFmtId="0" fontId="5" fillId="19" borderId="14" xfId="0" applyFont="1" applyFill="1" applyBorder="1" applyAlignment="1">
      <alignment horizontal="center"/>
    </xf>
    <xf numFmtId="0" fontId="22" fillId="0" borderId="0" xfId="4" applyAlignment="1">
      <alignment vertical="center" wrapText="1"/>
    </xf>
    <xf numFmtId="0" fontId="7" fillId="8" borderId="0" xfId="0" applyFont="1" applyFill="1" applyAlignment="1">
      <alignment horizontal="center"/>
    </xf>
    <xf numFmtId="0" fontId="6" fillId="0" borderId="0" xfId="0" applyFont="1" applyAlignment="1">
      <alignment horizontal="center"/>
    </xf>
    <xf numFmtId="0" fontId="12" fillId="0" borderId="0" xfId="0" applyFont="1" applyAlignment="1">
      <alignment horizontal="center"/>
    </xf>
    <xf numFmtId="0" fontId="5" fillId="19" borderId="0" xfId="0" applyFont="1" applyFill="1" applyAlignment="1">
      <alignment horizontal="center"/>
    </xf>
    <xf numFmtId="0" fontId="6" fillId="19" borderId="99" xfId="0" applyFont="1" applyFill="1" applyBorder="1" applyAlignment="1">
      <alignment vertical="top" wrapText="1"/>
    </xf>
    <xf numFmtId="0" fontId="6" fillId="19" borderId="100" xfId="0" applyFont="1" applyFill="1" applyBorder="1" applyAlignment="1">
      <alignment vertical="top" wrapText="1"/>
    </xf>
    <xf numFmtId="0" fontId="6" fillId="19" borderId="100" xfId="0" applyFont="1" applyFill="1" applyBorder="1" applyAlignment="1">
      <alignment wrapText="1"/>
    </xf>
    <xf numFmtId="0" fontId="6" fillId="0" borderId="0" xfId="0" applyFont="1" applyAlignment="1">
      <alignment horizontal="left" vertical="top"/>
    </xf>
    <xf numFmtId="168" fontId="6" fillId="0" borderId="3" xfId="3" applyNumberFormat="1" applyFont="1" applyBorder="1" applyProtection="1">
      <protection locked="0"/>
    </xf>
    <xf numFmtId="0" fontId="26" fillId="0" borderId="0" xfId="0" applyFont="1"/>
    <xf numFmtId="0" fontId="26" fillId="0" borderId="0" xfId="0" applyFont="1" applyProtection="1">
      <protection locked="0"/>
    </xf>
    <xf numFmtId="167" fontId="26" fillId="0" borderId="0" xfId="1" applyNumberFormat="1" applyFont="1"/>
    <xf numFmtId="0" fontId="5" fillId="19" borderId="3" xfId="0" applyFont="1" applyFill="1" applyBorder="1" applyAlignment="1">
      <alignment horizontal="center" wrapText="1"/>
    </xf>
    <xf numFmtId="43" fontId="6" fillId="0" borderId="55" xfId="0" applyNumberFormat="1" applyFont="1" applyBorder="1"/>
    <xf numFmtId="0" fontId="6" fillId="19" borderId="102" xfId="0" applyFont="1" applyFill="1" applyBorder="1" applyAlignment="1">
      <alignment vertical="top" wrapText="1"/>
    </xf>
    <xf numFmtId="43" fontId="6" fillId="0" borderId="101" xfId="1" applyFont="1" applyBorder="1"/>
    <xf numFmtId="43" fontId="6" fillId="0" borderId="36" xfId="1" applyFont="1" applyBorder="1"/>
    <xf numFmtId="43" fontId="6" fillId="0" borderId="43" xfId="1" applyFont="1" applyBorder="1"/>
    <xf numFmtId="14" fontId="6" fillId="0" borderId="3" xfId="0" applyNumberFormat="1" applyFont="1" applyBorder="1" applyProtection="1">
      <protection locked="0"/>
    </xf>
    <xf numFmtId="168" fontId="6" fillId="0" borderId="3" xfId="3" applyNumberFormat="1" applyFont="1" applyBorder="1" applyAlignment="1" applyProtection="1">
      <alignment horizontal="center"/>
      <protection locked="0"/>
    </xf>
    <xf numFmtId="0" fontId="10" fillId="0" borderId="0" xfId="0" applyFont="1" applyAlignment="1">
      <alignment horizontal="center"/>
    </xf>
    <xf numFmtId="14" fontId="6" fillId="0" borderId="0" xfId="0" applyNumberFormat="1" applyFont="1" applyAlignment="1">
      <alignment horizontal="center"/>
    </xf>
    <xf numFmtId="0" fontId="26" fillId="0" borderId="0" xfId="0" applyFont="1" applyAlignment="1">
      <alignment horizontal="center"/>
    </xf>
    <xf numFmtId="43" fontId="26" fillId="0" borderId="0" xfId="1" applyFont="1" applyAlignment="1">
      <alignment horizontal="center"/>
    </xf>
    <xf numFmtId="43" fontId="26" fillId="0" borderId="0" xfId="0" applyNumberFormat="1" applyFont="1" applyAlignment="1">
      <alignment horizontal="center"/>
    </xf>
    <xf numFmtId="0" fontId="6" fillId="0" borderId="3" xfId="0" applyFont="1" applyBorder="1" applyAlignment="1">
      <alignment horizontal="center" vertical="center" wrapText="1"/>
    </xf>
    <xf numFmtId="14" fontId="6" fillId="0" borderId="3" xfId="0" applyNumberFormat="1" applyFont="1" applyBorder="1" applyAlignment="1" applyProtection="1">
      <alignment wrapText="1"/>
      <protection locked="0"/>
    </xf>
    <xf numFmtId="0" fontId="6" fillId="0" borderId="101" xfId="0" applyFont="1" applyBorder="1"/>
    <xf numFmtId="0" fontId="6" fillId="0" borderId="36" xfId="0" applyFont="1" applyBorder="1"/>
    <xf numFmtId="0" fontId="6" fillId="0" borderId="38" xfId="0" applyFont="1" applyBorder="1"/>
    <xf numFmtId="0" fontId="5" fillId="5" borderId="0" xfId="0" applyFont="1" applyFill="1" applyAlignment="1" applyProtection="1">
      <alignment horizontal="center"/>
      <protection locked="0"/>
    </xf>
    <xf numFmtId="14" fontId="6" fillId="20" borderId="0" xfId="0" applyNumberFormat="1" applyFont="1" applyFill="1" applyProtection="1">
      <protection locked="0"/>
    </xf>
    <xf numFmtId="167" fontId="6" fillId="8" borderId="3" xfId="1" applyNumberFormat="1" applyFont="1" applyFill="1" applyBorder="1"/>
    <xf numFmtId="14" fontId="6" fillId="21" borderId="0" xfId="0" applyNumberFormat="1" applyFont="1" applyFill="1" applyProtection="1">
      <protection locked="0"/>
    </xf>
    <xf numFmtId="14" fontId="6" fillId="22" borderId="0" xfId="0" applyNumberFormat="1" applyFont="1" applyFill="1" applyProtection="1">
      <protection locked="0"/>
    </xf>
    <xf numFmtId="14" fontId="6" fillId="23" borderId="0" xfId="0" applyNumberFormat="1" applyFont="1" applyFill="1" applyProtection="1">
      <protection locked="0"/>
    </xf>
    <xf numFmtId="14" fontId="6" fillId="24" borderId="0" xfId="0" applyNumberFormat="1" applyFont="1" applyFill="1" applyProtection="1">
      <protection locked="0"/>
    </xf>
    <xf numFmtId="14" fontId="6" fillId="21" borderId="6" xfId="0" applyNumberFormat="1" applyFont="1" applyFill="1" applyBorder="1" applyProtection="1">
      <protection locked="0"/>
    </xf>
    <xf numFmtId="43" fontId="6" fillId="0" borderId="6" xfId="1" applyFont="1" applyBorder="1" applyProtection="1">
      <protection locked="0"/>
    </xf>
    <xf numFmtId="43" fontId="6" fillId="0" borderId="7" xfId="1" applyFont="1" applyBorder="1" applyProtection="1">
      <protection locked="0"/>
    </xf>
    <xf numFmtId="43" fontId="6" fillId="0" borderId="0" xfId="1" applyFont="1" applyProtection="1">
      <protection locked="0"/>
    </xf>
    <xf numFmtId="43" fontId="6" fillId="0" borderId="9" xfId="1" applyFont="1" applyBorder="1" applyProtection="1">
      <protection locked="0"/>
    </xf>
    <xf numFmtId="14" fontId="6" fillId="21" borderId="1" xfId="0" applyNumberFormat="1" applyFont="1" applyFill="1" applyBorder="1" applyProtection="1">
      <protection locked="0"/>
    </xf>
    <xf numFmtId="43" fontId="6" fillId="0" borderId="1" xfId="1" applyFont="1" applyBorder="1" applyProtection="1">
      <protection locked="0"/>
    </xf>
    <xf numFmtId="43" fontId="6" fillId="0" borderId="11" xfId="1" applyFont="1" applyBorder="1" applyProtection="1">
      <protection locked="0"/>
    </xf>
    <xf numFmtId="0" fontId="6" fillId="21" borderId="7" xfId="0" applyFont="1" applyFill="1" applyBorder="1" applyProtection="1">
      <protection locked="0"/>
    </xf>
    <xf numFmtId="0" fontId="6" fillId="21" borderId="9" xfId="0" applyFont="1" applyFill="1" applyBorder="1" applyProtection="1">
      <protection locked="0"/>
    </xf>
    <xf numFmtId="0" fontId="6" fillId="21" borderId="11" xfId="0" applyFont="1" applyFill="1" applyBorder="1" applyProtection="1">
      <protection locked="0"/>
    </xf>
    <xf numFmtId="43" fontId="6" fillId="0" borderId="5" xfId="1" applyFont="1" applyBorder="1" applyProtection="1">
      <protection locked="0"/>
    </xf>
    <xf numFmtId="43" fontId="6" fillId="0" borderId="8" xfId="1" applyFont="1" applyBorder="1" applyProtection="1">
      <protection locked="0"/>
    </xf>
    <xf numFmtId="43" fontId="6" fillId="0" borderId="10" xfId="1" applyFont="1" applyBorder="1" applyProtection="1">
      <protection locked="0"/>
    </xf>
    <xf numFmtId="0" fontId="5" fillId="6" borderId="0" xfId="0" applyFont="1" applyFill="1" applyAlignment="1" applyProtection="1">
      <alignment horizontal="center"/>
      <protection locked="0"/>
    </xf>
    <xf numFmtId="0" fontId="5" fillId="6" borderId="9" xfId="0" applyFont="1" applyFill="1" applyBorder="1" applyAlignment="1" applyProtection="1">
      <alignment horizontal="center"/>
      <protection locked="0"/>
    </xf>
    <xf numFmtId="14" fontId="6" fillId="24" borderId="1" xfId="0" applyNumberFormat="1" applyFont="1" applyFill="1" applyBorder="1" applyProtection="1">
      <protection locked="0"/>
    </xf>
    <xf numFmtId="14" fontId="6" fillId="24" borderId="6" xfId="0" applyNumberFormat="1" applyFont="1" applyFill="1" applyBorder="1" applyProtection="1">
      <protection locked="0"/>
    </xf>
    <xf numFmtId="0" fontId="6" fillId="24" borderId="7" xfId="0" applyFont="1" applyFill="1" applyBorder="1" applyProtection="1">
      <protection locked="0"/>
    </xf>
    <xf numFmtId="0" fontId="6" fillId="24" borderId="9" xfId="0" applyFont="1" applyFill="1" applyBorder="1" applyProtection="1">
      <protection locked="0"/>
    </xf>
    <xf numFmtId="0" fontId="6" fillId="24" borderId="11" xfId="0" applyFont="1" applyFill="1" applyBorder="1" applyProtection="1">
      <protection locked="0"/>
    </xf>
    <xf numFmtId="0" fontId="5" fillId="4" borderId="1" xfId="0" applyFont="1" applyFill="1" applyBorder="1" applyAlignment="1" applyProtection="1">
      <alignment horizontal="center"/>
      <protection locked="0"/>
    </xf>
    <xf numFmtId="0" fontId="5" fillId="4" borderId="11" xfId="0" applyFont="1" applyFill="1" applyBorder="1" applyAlignment="1" applyProtection="1">
      <alignment horizontal="center"/>
      <protection locked="0"/>
    </xf>
    <xf numFmtId="14" fontId="6" fillId="22" borderId="6" xfId="0" applyNumberFormat="1" applyFont="1" applyFill="1" applyBorder="1" applyProtection="1">
      <protection locked="0"/>
    </xf>
    <xf numFmtId="0" fontId="6" fillId="22" borderId="7" xfId="0" applyFont="1" applyFill="1" applyBorder="1" applyProtection="1">
      <protection locked="0"/>
    </xf>
    <xf numFmtId="0" fontId="6" fillId="22" borderId="9" xfId="0" applyFont="1" applyFill="1" applyBorder="1" applyProtection="1">
      <protection locked="0"/>
    </xf>
    <xf numFmtId="14" fontId="6" fillId="22" borderId="1" xfId="0" applyNumberFormat="1" applyFont="1" applyFill="1" applyBorder="1" applyProtection="1">
      <protection locked="0"/>
    </xf>
    <xf numFmtId="0" fontId="6" fillId="22" borderId="11" xfId="0" applyFont="1" applyFill="1" applyBorder="1" applyProtection="1">
      <protection locked="0"/>
    </xf>
    <xf numFmtId="0" fontId="5" fillId="3" borderId="10" xfId="0" applyFont="1" applyFill="1" applyBorder="1" applyAlignment="1" applyProtection="1">
      <alignment horizontal="center"/>
      <protection locked="0"/>
    </xf>
    <xf numFmtId="0" fontId="5" fillId="3" borderId="1" xfId="0" applyFont="1"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14" fontId="6" fillId="23" borderId="5" xfId="0" applyNumberFormat="1" applyFont="1" applyFill="1" applyBorder="1" applyProtection="1">
      <protection locked="0"/>
    </xf>
    <xf numFmtId="14" fontId="6" fillId="23" borderId="6" xfId="0" applyNumberFormat="1" applyFont="1" applyFill="1" applyBorder="1" applyProtection="1">
      <protection locked="0"/>
    </xf>
    <xf numFmtId="0" fontId="6" fillId="23" borderId="7" xfId="0" applyFont="1" applyFill="1" applyBorder="1" applyProtection="1">
      <protection locked="0"/>
    </xf>
    <xf numFmtId="14" fontId="6" fillId="23" borderId="8" xfId="0" applyNumberFormat="1" applyFont="1" applyFill="1" applyBorder="1" applyProtection="1">
      <protection locked="0"/>
    </xf>
    <xf numFmtId="0" fontId="6" fillId="23" borderId="9" xfId="0" applyFont="1" applyFill="1" applyBorder="1" applyProtection="1">
      <protection locked="0"/>
    </xf>
    <xf numFmtId="14" fontId="6" fillId="23" borderId="10" xfId="0" applyNumberFormat="1" applyFont="1" applyFill="1" applyBorder="1" applyProtection="1">
      <protection locked="0"/>
    </xf>
    <xf numFmtId="14" fontId="6" fillId="23" borderId="1" xfId="0" applyNumberFormat="1" applyFont="1" applyFill="1" applyBorder="1" applyProtection="1">
      <protection locked="0"/>
    </xf>
    <xf numFmtId="0" fontId="6" fillId="23" borderId="11" xfId="0" applyFont="1" applyFill="1" applyBorder="1" applyProtection="1">
      <protection locked="0"/>
    </xf>
    <xf numFmtId="14" fontId="6" fillId="20" borderId="5" xfId="0" applyNumberFormat="1" applyFont="1" applyFill="1" applyBorder="1" applyProtection="1">
      <protection locked="0"/>
    </xf>
    <xf numFmtId="14" fontId="6" fillId="20" borderId="6" xfId="0" applyNumberFormat="1" applyFont="1" applyFill="1" applyBorder="1" applyProtection="1">
      <protection locked="0"/>
    </xf>
    <xf numFmtId="0" fontId="6" fillId="20" borderId="7" xfId="0" applyFont="1" applyFill="1" applyBorder="1" applyProtection="1">
      <protection locked="0"/>
    </xf>
    <xf numFmtId="14" fontId="6" fillId="20" borderId="8" xfId="0" applyNumberFormat="1" applyFont="1" applyFill="1" applyBorder="1" applyProtection="1">
      <protection locked="0"/>
    </xf>
    <xf numFmtId="0" fontId="6" fillId="20" borderId="9" xfId="0" applyFont="1" applyFill="1" applyBorder="1" applyProtection="1">
      <protection locked="0"/>
    </xf>
    <xf numFmtId="14" fontId="6" fillId="20" borderId="10" xfId="0" applyNumberFormat="1" applyFont="1" applyFill="1" applyBorder="1" applyProtection="1">
      <protection locked="0"/>
    </xf>
    <xf numFmtId="14" fontId="6" fillId="20" borderId="1" xfId="0" applyNumberFormat="1" applyFont="1" applyFill="1" applyBorder="1" applyProtection="1">
      <protection locked="0"/>
    </xf>
    <xf numFmtId="0" fontId="6" fillId="20" borderId="11" xfId="0" applyFont="1" applyFill="1" applyBorder="1" applyProtection="1">
      <protection locked="0"/>
    </xf>
    <xf numFmtId="0" fontId="5" fillId="9" borderId="10" xfId="0" applyFont="1" applyFill="1" applyBorder="1" applyAlignment="1" applyProtection="1">
      <alignment horizontal="center"/>
      <protection locked="0"/>
    </xf>
    <xf numFmtId="0" fontId="5" fillId="9" borderId="1" xfId="0" applyFont="1" applyFill="1" applyBorder="1" applyAlignment="1" applyProtection="1">
      <alignment horizontal="center"/>
      <protection locked="0"/>
    </xf>
    <xf numFmtId="0" fontId="5" fillId="9" borderId="11" xfId="0" applyFont="1" applyFill="1" applyBorder="1" applyAlignment="1" applyProtection="1">
      <alignment horizontal="center"/>
      <protection locked="0"/>
    </xf>
    <xf numFmtId="0" fontId="6" fillId="0" borderId="0" xfId="0" applyFont="1" applyAlignment="1">
      <alignment vertical="center" wrapText="1"/>
    </xf>
    <xf numFmtId="0" fontId="6" fillId="0" borderId="0" xfId="0" applyFont="1" applyAlignment="1">
      <alignment vertical="center"/>
    </xf>
    <xf numFmtId="0" fontId="10" fillId="3" borderId="3" xfId="0" applyFont="1" applyFill="1" applyBorder="1" applyAlignment="1">
      <alignment horizontal="center"/>
    </xf>
    <xf numFmtId="0" fontId="10" fillId="4" borderId="3" xfId="0" applyFont="1" applyFill="1" applyBorder="1" applyAlignment="1">
      <alignment horizontal="center"/>
    </xf>
    <xf numFmtId="0" fontId="10" fillId="6" borderId="3" xfId="0" applyFont="1" applyFill="1" applyBorder="1" applyAlignment="1">
      <alignment horizontal="center"/>
    </xf>
    <xf numFmtId="0" fontId="10" fillId="5" borderId="3" xfId="0" applyFont="1" applyFill="1" applyBorder="1" applyAlignment="1">
      <alignment horizontal="center"/>
    </xf>
    <xf numFmtId="0" fontId="5" fillId="20" borderId="66" xfId="0" applyFont="1" applyFill="1" applyBorder="1" applyAlignment="1">
      <alignment horizontal="center" vertical="center"/>
    </xf>
    <xf numFmtId="0" fontId="5" fillId="20" borderId="103" xfId="0" applyFont="1" applyFill="1" applyBorder="1" applyAlignment="1">
      <alignment horizontal="center" vertical="center"/>
    </xf>
    <xf numFmtId="43" fontId="6" fillId="0" borderId="36" xfId="1" applyFont="1" applyBorder="1" applyAlignment="1">
      <alignment vertical="center"/>
    </xf>
    <xf numFmtId="43" fontId="6" fillId="0" borderId="37" xfId="1" applyFont="1" applyBorder="1" applyAlignment="1">
      <alignment vertical="center"/>
    </xf>
    <xf numFmtId="43" fontId="6" fillId="0" borderId="38" xfId="1" applyFont="1" applyBorder="1" applyAlignment="1">
      <alignment vertical="center"/>
    </xf>
    <xf numFmtId="43" fontId="6" fillId="0" borderId="39" xfId="1" applyFont="1" applyBorder="1" applyAlignment="1">
      <alignment vertical="center"/>
    </xf>
    <xf numFmtId="0" fontId="5" fillId="23" borderId="66" xfId="0" applyFont="1" applyFill="1" applyBorder="1" applyAlignment="1">
      <alignment horizontal="center" vertical="center"/>
    </xf>
    <xf numFmtId="0" fontId="5" fillId="23" borderId="103" xfId="0" applyFont="1" applyFill="1" applyBorder="1" applyAlignment="1">
      <alignment horizontal="center" vertical="center"/>
    </xf>
    <xf numFmtId="0" fontId="5" fillId="22" borderId="66" xfId="0" applyFont="1" applyFill="1" applyBorder="1" applyAlignment="1">
      <alignment horizontal="center" vertical="center"/>
    </xf>
    <xf numFmtId="0" fontId="5" fillId="22" borderId="103" xfId="0" applyFont="1" applyFill="1" applyBorder="1" applyAlignment="1">
      <alignment horizontal="center" vertical="center"/>
    </xf>
    <xf numFmtId="0" fontId="5" fillId="24" borderId="66" xfId="0" applyFont="1" applyFill="1" applyBorder="1" applyAlignment="1">
      <alignment horizontal="center" vertical="center"/>
    </xf>
    <xf numFmtId="0" fontId="5" fillId="24" borderId="103" xfId="0" applyFont="1" applyFill="1" applyBorder="1" applyAlignment="1">
      <alignment horizontal="center" vertical="center"/>
    </xf>
    <xf numFmtId="0" fontId="5" fillId="21" borderId="66" xfId="0" applyFont="1" applyFill="1" applyBorder="1" applyAlignment="1">
      <alignment horizontal="center" vertical="center"/>
    </xf>
    <xf numFmtId="0" fontId="5" fillId="21" borderId="103" xfId="0" applyFont="1" applyFill="1" applyBorder="1" applyAlignment="1">
      <alignment horizontal="center" vertical="center"/>
    </xf>
    <xf numFmtId="10" fontId="8" fillId="0" borderId="36" xfId="3" applyNumberFormat="1" applyFont="1" applyBorder="1"/>
    <xf numFmtId="10" fontId="6" fillId="0" borderId="0" xfId="3" applyNumberFormat="1" applyFont="1"/>
    <xf numFmtId="10" fontId="6" fillId="0" borderId="37" xfId="3" applyNumberFormat="1" applyFont="1" applyBorder="1"/>
    <xf numFmtId="10" fontId="8" fillId="0" borderId="43" xfId="3" applyNumberFormat="1" applyFont="1" applyBorder="1"/>
    <xf numFmtId="0" fontId="5" fillId="9"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xf numFmtId="0" fontId="14" fillId="0" borderId="35" xfId="0" applyFont="1" applyBorder="1" applyAlignment="1">
      <alignment horizontal="center"/>
    </xf>
    <xf numFmtId="0" fontId="5" fillId="5" borderId="1" xfId="0" applyFont="1" applyFill="1" applyBorder="1" applyAlignment="1" applyProtection="1">
      <alignment horizontal="center"/>
      <protection locked="0"/>
    </xf>
    <xf numFmtId="0" fontId="5" fillId="5" borderId="11" xfId="0" applyFont="1" applyFill="1" applyBorder="1" applyAlignment="1" applyProtection="1">
      <alignment horizontal="center"/>
      <protection locked="0"/>
    </xf>
    <xf numFmtId="43" fontId="6" fillId="10" borderId="12" xfId="1" applyFont="1" applyFill="1" applyBorder="1" applyAlignment="1">
      <alignment horizontal="center"/>
    </xf>
    <xf numFmtId="169" fontId="6" fillId="0" borderId="3" xfId="0" applyNumberFormat="1" applyFont="1" applyBorder="1" applyProtection="1">
      <protection locked="0"/>
    </xf>
    <xf numFmtId="0" fontId="6" fillId="25" borderId="8" xfId="0" applyFont="1" applyFill="1" applyBorder="1"/>
    <xf numFmtId="0" fontId="6" fillId="25" borderId="0" xfId="0" applyFont="1" applyFill="1"/>
    <xf numFmtId="0" fontId="5" fillId="27" borderId="14" xfId="0" applyFont="1" applyFill="1" applyBorder="1" applyAlignment="1">
      <alignment horizontal="center"/>
    </xf>
    <xf numFmtId="0" fontId="5" fillId="27" borderId="15" xfId="0" applyFont="1" applyFill="1" applyBorder="1" applyAlignment="1">
      <alignment horizontal="center"/>
    </xf>
    <xf numFmtId="43" fontId="6" fillId="26" borderId="55" xfId="1" applyFont="1" applyFill="1" applyBorder="1"/>
    <xf numFmtId="0" fontId="6" fillId="27" borderId="14" xfId="0" applyFont="1" applyFill="1" applyBorder="1"/>
    <xf numFmtId="43" fontId="6" fillId="26" borderId="55" xfId="0" applyNumberFormat="1" applyFont="1" applyFill="1" applyBorder="1"/>
    <xf numFmtId="43" fontId="6" fillId="26" borderId="56" xfId="1" applyFont="1" applyFill="1" applyBorder="1"/>
    <xf numFmtId="43" fontId="6" fillId="26" borderId="55" xfId="1" applyFont="1" applyFill="1" applyBorder="1" applyAlignment="1">
      <alignment horizontal="center"/>
    </xf>
    <xf numFmtId="43" fontId="6" fillId="26" borderId="56" xfId="1" applyFont="1" applyFill="1" applyBorder="1" applyAlignment="1">
      <alignment horizontal="center"/>
    </xf>
    <xf numFmtId="44" fontId="10" fillId="28" borderId="3" xfId="2" applyFont="1" applyFill="1" applyBorder="1"/>
    <xf numFmtId="0" fontId="6" fillId="25" borderId="14" xfId="0" applyFont="1" applyFill="1" applyBorder="1"/>
    <xf numFmtId="44" fontId="10" fillId="29" borderId="3" xfId="0" applyNumberFormat="1" applyFont="1" applyFill="1" applyBorder="1"/>
    <xf numFmtId="0" fontId="6" fillId="30" borderId="14" xfId="0" applyFont="1" applyFill="1" applyBorder="1"/>
    <xf numFmtId="44" fontId="10" fillId="31" borderId="3" xfId="2" applyFont="1" applyFill="1" applyBorder="1"/>
    <xf numFmtId="0" fontId="6" fillId="32" borderId="14" xfId="0" applyFont="1" applyFill="1" applyBorder="1"/>
    <xf numFmtId="44" fontId="5" fillId="33" borderId="3" xfId="2" applyFont="1" applyFill="1" applyBorder="1"/>
    <xf numFmtId="0" fontId="6" fillId="34" borderId="14" xfId="0" applyFont="1" applyFill="1" applyBorder="1"/>
    <xf numFmtId="44" fontId="5" fillId="35" borderId="3" xfId="2" applyFont="1" applyFill="1" applyBorder="1"/>
    <xf numFmtId="44" fontId="5" fillId="29" borderId="3" xfId="0" applyNumberFormat="1" applyFont="1" applyFill="1" applyBorder="1"/>
    <xf numFmtId="0" fontId="6" fillId="27" borderId="8" xfId="0" applyFont="1" applyFill="1" applyBorder="1"/>
    <xf numFmtId="0" fontId="6" fillId="27" borderId="0" xfId="0" applyFont="1" applyFill="1"/>
    <xf numFmtId="0" fontId="10" fillId="28" borderId="12" xfId="0" applyFont="1" applyFill="1" applyBorder="1"/>
    <xf numFmtId="0" fontId="10" fillId="28" borderId="2" xfId="0" applyFont="1" applyFill="1" applyBorder="1"/>
    <xf numFmtId="0" fontId="10" fillId="28" borderId="2" xfId="0" applyFont="1" applyFill="1" applyBorder="1" applyAlignment="1">
      <alignment horizontal="right"/>
    </xf>
    <xf numFmtId="0" fontId="6" fillId="30" borderId="8" xfId="0" applyFont="1" applyFill="1" applyBorder="1"/>
    <xf numFmtId="0" fontId="6" fillId="30" borderId="0" xfId="0" applyFont="1" applyFill="1"/>
    <xf numFmtId="0" fontId="6" fillId="32" borderId="8" xfId="0" applyFont="1" applyFill="1" applyBorder="1"/>
    <xf numFmtId="0" fontId="6" fillId="32" borderId="0" xfId="0" applyFont="1" applyFill="1"/>
    <xf numFmtId="10" fontId="6" fillId="32" borderId="0" xfId="3" applyNumberFormat="1" applyFont="1" applyFill="1"/>
    <xf numFmtId="0" fontId="5" fillId="33" borderId="12" xfId="0" applyFont="1" applyFill="1" applyBorder="1"/>
    <xf numFmtId="0" fontId="5" fillId="33" borderId="2" xfId="0" applyFont="1" applyFill="1" applyBorder="1"/>
    <xf numFmtId="0" fontId="5" fillId="33" borderId="2" xfId="0" applyFont="1" applyFill="1" applyBorder="1" applyAlignment="1">
      <alignment horizontal="right"/>
    </xf>
    <xf numFmtId="10" fontId="6" fillId="26" borderId="4" xfId="3" applyNumberFormat="1" applyFont="1" applyFill="1" applyBorder="1"/>
    <xf numFmtId="0" fontId="6" fillId="34" borderId="8" xfId="0" applyFont="1" applyFill="1" applyBorder="1"/>
    <xf numFmtId="0" fontId="6" fillId="34" borderId="0" xfId="0" applyFont="1" applyFill="1"/>
    <xf numFmtId="0" fontId="33" fillId="0" borderId="0" xfId="0" applyFont="1"/>
    <xf numFmtId="44" fontId="6" fillId="0" borderId="0" xfId="2" applyFont="1" applyProtection="1">
      <protection locked="0"/>
    </xf>
    <xf numFmtId="0" fontId="5" fillId="5" borderId="0" xfId="0" applyFont="1" applyFill="1" applyAlignment="1" applyProtection="1">
      <alignment horizontal="center"/>
      <protection locked="0"/>
    </xf>
    <xf numFmtId="0" fontId="5" fillId="5" borderId="20" xfId="0" applyFont="1" applyFill="1" applyBorder="1" applyAlignment="1" applyProtection="1">
      <alignment horizontal="center"/>
      <protection locked="0"/>
    </xf>
    <xf numFmtId="0" fontId="5" fillId="5" borderId="23" xfId="0" applyFont="1" applyFill="1" applyBorder="1" applyAlignment="1" applyProtection="1">
      <alignment horizontal="center"/>
      <protection locked="0"/>
    </xf>
    <xf numFmtId="0" fontId="6" fillId="0" borderId="10" xfId="0" applyFont="1" applyBorder="1" applyAlignment="1">
      <alignment horizontal="center"/>
    </xf>
    <xf numFmtId="0" fontId="6" fillId="0" borderId="11" xfId="0" applyFont="1" applyBorder="1" applyAlignment="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32" fillId="7" borderId="101" xfId="0" applyFont="1" applyFill="1" applyBorder="1" applyAlignment="1" applyProtection="1">
      <alignment horizontal="center"/>
      <protection locked="0"/>
    </xf>
    <xf numFmtId="0" fontId="32" fillId="7" borderId="20" xfId="0" applyFont="1" applyFill="1" applyBorder="1" applyAlignment="1" applyProtection="1">
      <alignment horizontal="center"/>
      <protection locked="0"/>
    </xf>
    <xf numFmtId="0" fontId="32" fillId="7" borderId="35" xfId="0" applyFont="1" applyFill="1" applyBorder="1" applyAlignment="1" applyProtection="1">
      <alignment horizontal="center"/>
      <protection locked="0"/>
    </xf>
    <xf numFmtId="0" fontId="32" fillId="7" borderId="38" xfId="0" applyFont="1" applyFill="1" applyBorder="1" applyAlignment="1" applyProtection="1">
      <alignment horizontal="center"/>
      <protection locked="0"/>
    </xf>
    <xf numFmtId="0" fontId="32" fillId="7" borderId="22" xfId="0" applyFont="1" applyFill="1" applyBorder="1" applyAlignment="1" applyProtection="1">
      <alignment horizontal="center"/>
      <protection locked="0"/>
    </xf>
    <xf numFmtId="0" fontId="32" fillId="7" borderId="39" xfId="0" applyFont="1" applyFill="1" applyBorder="1" applyAlignment="1" applyProtection="1">
      <alignment horizontal="center"/>
      <protection locked="0"/>
    </xf>
    <xf numFmtId="0" fontId="5" fillId="3" borderId="0" xfId="0" applyFont="1" applyFill="1" applyAlignment="1" applyProtection="1">
      <alignment horizontal="center"/>
      <protection locked="0"/>
    </xf>
    <xf numFmtId="0" fontId="5" fillId="3" borderId="9" xfId="0" applyFont="1" applyFill="1" applyBorder="1" applyAlignment="1" applyProtection="1">
      <alignment horizontal="center"/>
      <protection locked="0"/>
    </xf>
    <xf numFmtId="0" fontId="5" fillId="4" borderId="0" xfId="0" applyFont="1" applyFill="1" applyAlignment="1" applyProtection="1">
      <alignment horizontal="center"/>
      <protection locked="0"/>
    </xf>
    <xf numFmtId="0" fontId="5" fillId="4" borderId="9" xfId="0" applyFont="1" applyFill="1" applyBorder="1" applyAlignment="1" applyProtection="1">
      <alignment horizontal="center"/>
      <protection locked="0"/>
    </xf>
    <xf numFmtId="0" fontId="5" fillId="6" borderId="0" xfId="0" applyFont="1" applyFill="1" applyAlignment="1" applyProtection="1">
      <alignment horizontal="center"/>
      <protection locked="0"/>
    </xf>
    <xf numFmtId="0" fontId="5" fillId="6" borderId="9" xfId="0" applyFont="1" applyFill="1" applyBorder="1" applyAlignment="1" applyProtection="1">
      <alignment horizontal="center"/>
      <protection locked="0"/>
    </xf>
    <xf numFmtId="0" fontId="5" fillId="19" borderId="3" xfId="0" applyFont="1" applyFill="1" applyBorder="1" applyAlignment="1">
      <alignment horizontal="center" wrapText="1"/>
    </xf>
    <xf numFmtId="0" fontId="32" fillId="7" borderId="101" xfId="0" applyFont="1" applyFill="1" applyBorder="1" applyAlignment="1">
      <alignment horizontal="center"/>
    </xf>
    <xf numFmtId="0" fontId="32" fillId="7" borderId="20" xfId="0" applyFont="1" applyFill="1" applyBorder="1" applyAlignment="1">
      <alignment horizontal="center"/>
    </xf>
    <xf numFmtId="0" fontId="32" fillId="7" borderId="35" xfId="0" applyFont="1" applyFill="1" applyBorder="1" applyAlignment="1">
      <alignment horizontal="center"/>
    </xf>
    <xf numFmtId="0" fontId="32" fillId="7" borderId="38" xfId="0" applyFont="1" applyFill="1" applyBorder="1" applyAlignment="1">
      <alignment horizontal="center"/>
    </xf>
    <xf numFmtId="0" fontId="32" fillId="7" borderId="22" xfId="0" applyFont="1" applyFill="1" applyBorder="1" applyAlignment="1">
      <alignment horizontal="center"/>
    </xf>
    <xf numFmtId="0" fontId="32" fillId="7" borderId="39" xfId="0" applyFont="1" applyFill="1" applyBorder="1" applyAlignment="1">
      <alignment horizontal="center"/>
    </xf>
    <xf numFmtId="0" fontId="5" fillId="9" borderId="0" xfId="0" applyFont="1" applyFill="1" applyAlignment="1" applyProtection="1">
      <alignment horizontal="center"/>
      <protection locked="0"/>
    </xf>
    <xf numFmtId="0" fontId="5" fillId="9" borderId="9" xfId="0" applyFont="1" applyFill="1" applyBorder="1" applyAlignment="1" applyProtection="1">
      <alignment horizontal="center"/>
      <protection locked="0"/>
    </xf>
    <xf numFmtId="0" fontId="5" fillId="9" borderId="8" xfId="0" applyFont="1" applyFill="1" applyBorder="1" applyAlignment="1" applyProtection="1">
      <alignment horizontal="center"/>
      <protection locked="0"/>
    </xf>
    <xf numFmtId="0" fontId="5" fillId="3" borderId="8" xfId="0" applyFont="1" applyFill="1" applyBorder="1" applyAlignment="1" applyProtection="1">
      <alignment horizontal="center"/>
      <protection locked="0"/>
    </xf>
    <xf numFmtId="0" fontId="5" fillId="9" borderId="43" xfId="0" applyFont="1" applyFill="1" applyBorder="1" applyAlignment="1">
      <alignment horizontal="center" vertical="center"/>
    </xf>
    <xf numFmtId="0" fontId="5" fillId="9" borderId="44" xfId="0" applyFont="1" applyFill="1" applyBorder="1" applyAlignment="1">
      <alignment horizontal="center" vertical="center"/>
    </xf>
    <xf numFmtId="0" fontId="5" fillId="5" borderId="43" xfId="0" applyFont="1" applyFill="1" applyBorder="1" applyAlignment="1">
      <alignment horizontal="center" vertical="center"/>
    </xf>
    <xf numFmtId="0" fontId="5" fillId="5" borderId="44"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44"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32" fillId="7" borderId="101" xfId="0" applyFont="1" applyFill="1" applyBorder="1" applyAlignment="1">
      <alignment horizontal="center" vertical="center" wrapText="1"/>
    </xf>
    <xf numFmtId="0" fontId="32" fillId="7" borderId="20" xfId="0" applyFont="1" applyFill="1" applyBorder="1" applyAlignment="1">
      <alignment horizontal="center" vertical="center" wrapText="1"/>
    </xf>
    <xf numFmtId="0" fontId="32" fillId="7" borderId="35" xfId="0" applyFont="1" applyFill="1" applyBorder="1" applyAlignment="1">
      <alignment horizontal="center" vertical="center" wrapText="1"/>
    </xf>
    <xf numFmtId="0" fontId="32" fillId="7" borderId="36"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37" xfId="0" applyFont="1" applyFill="1" applyBorder="1" applyAlignment="1">
      <alignment horizontal="center" vertical="center" wrapText="1"/>
    </xf>
    <xf numFmtId="0" fontId="32" fillId="7" borderId="38" xfId="0" applyFont="1" applyFill="1" applyBorder="1" applyAlignment="1">
      <alignment horizontal="center" vertical="center" wrapText="1"/>
    </xf>
    <xf numFmtId="0" fontId="32" fillId="7" borderId="22" xfId="0" applyFont="1" applyFill="1" applyBorder="1" applyAlignment="1">
      <alignment horizontal="center" vertical="center" wrapText="1"/>
    </xf>
    <xf numFmtId="0" fontId="32" fillId="7" borderId="39" xfId="0" applyFont="1" applyFill="1" applyBorder="1" applyAlignment="1">
      <alignment horizontal="center" vertical="center" wrapText="1"/>
    </xf>
    <xf numFmtId="0" fontId="15" fillId="0" borderId="75" xfId="0" applyFont="1" applyBorder="1" applyAlignment="1">
      <alignment horizontal="left" vertical="top" wrapText="1"/>
    </xf>
    <xf numFmtId="0" fontId="15" fillId="0" borderId="76" xfId="0" applyFont="1" applyBorder="1" applyAlignment="1">
      <alignment horizontal="left" vertical="top" wrapText="1"/>
    </xf>
    <xf numFmtId="0" fontId="15" fillId="0" borderId="77" xfId="0" applyFont="1" applyBorder="1" applyAlignment="1">
      <alignment horizontal="left" vertical="top" wrapText="1"/>
    </xf>
    <xf numFmtId="0" fontId="15" fillId="0" borderId="78" xfId="0" applyFont="1" applyBorder="1" applyAlignment="1">
      <alignment horizontal="left" vertical="top" wrapText="1"/>
    </xf>
    <xf numFmtId="0" fontId="15" fillId="0" borderId="0" xfId="0" applyFont="1" applyAlignment="1">
      <alignment horizontal="left" vertical="top" wrapText="1"/>
    </xf>
    <xf numFmtId="0" fontId="15" fillId="0" borderId="79" xfId="0" applyFont="1" applyBorder="1" applyAlignment="1">
      <alignment horizontal="left" vertical="top" wrapText="1"/>
    </xf>
    <xf numFmtId="0" fontId="15" fillId="0" borderId="80" xfId="0" applyFont="1" applyBorder="1" applyAlignment="1">
      <alignment horizontal="left" vertical="top" wrapText="1"/>
    </xf>
    <xf numFmtId="0" fontId="15" fillId="0" borderId="81" xfId="0" applyFont="1" applyBorder="1" applyAlignment="1">
      <alignment horizontal="left" vertical="top" wrapText="1"/>
    </xf>
    <xf numFmtId="0" fontId="15" fillId="0" borderId="82" xfId="0" applyFont="1" applyBorder="1" applyAlignment="1">
      <alignment horizontal="left" vertical="top" wrapText="1"/>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9" borderId="16"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6" fillId="7" borderId="101" xfId="0" applyFont="1" applyFill="1" applyBorder="1" applyAlignment="1">
      <alignment vertical="center" textRotation="90" wrapText="1"/>
    </xf>
    <xf numFmtId="0" fontId="6" fillId="7" borderId="36" xfId="0" applyFont="1" applyFill="1" applyBorder="1" applyAlignment="1">
      <alignment vertical="center" textRotation="90"/>
    </xf>
    <xf numFmtId="0" fontId="6" fillId="7" borderId="38" xfId="0" applyFont="1" applyFill="1" applyBorder="1" applyAlignment="1">
      <alignment vertical="center" textRotation="90"/>
    </xf>
    <xf numFmtId="0" fontId="6" fillId="7" borderId="62" xfId="0" applyFont="1" applyFill="1" applyBorder="1" applyAlignment="1">
      <alignment horizontal="center" vertical="center" textRotation="90" wrapText="1"/>
    </xf>
    <xf numFmtId="0" fontId="6" fillId="7" borderId="63" xfId="0" applyFont="1" applyFill="1" applyBorder="1" applyAlignment="1">
      <alignment horizontal="center" vertical="center" textRotation="90" wrapText="1"/>
    </xf>
    <xf numFmtId="0" fontId="6" fillId="7" borderId="64" xfId="0" applyFont="1" applyFill="1" applyBorder="1" applyAlignment="1">
      <alignment horizontal="center" vertical="center" textRotation="90" wrapText="1"/>
    </xf>
    <xf numFmtId="0" fontId="6" fillId="0" borderId="12" xfId="0" applyFont="1" applyBorder="1" applyAlignment="1">
      <alignment horizontal="center"/>
    </xf>
    <xf numFmtId="0" fontId="6" fillId="0" borderId="13"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8"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6" fillId="0" borderId="66" xfId="0" applyFont="1" applyBorder="1" applyAlignment="1">
      <alignment horizontal="center"/>
    </xf>
    <xf numFmtId="0" fontId="6" fillId="7" borderId="40" xfId="0" applyFont="1" applyFill="1" applyBorder="1" applyAlignment="1">
      <alignment horizontal="center" vertical="center" textRotation="90" wrapText="1"/>
    </xf>
    <xf numFmtId="0" fontId="6" fillId="7" borderId="66" xfId="0" applyFont="1" applyFill="1" applyBorder="1" applyAlignment="1">
      <alignment horizontal="center" vertical="center" textRotation="90" wrapText="1"/>
    </xf>
    <xf numFmtId="0" fontId="6" fillId="7" borderId="53" xfId="0" applyFont="1" applyFill="1" applyBorder="1" applyAlignment="1">
      <alignment horizontal="center" vertical="center" textRotation="90" wrapText="1"/>
    </xf>
    <xf numFmtId="0" fontId="5" fillId="0" borderId="68" xfId="0" applyFont="1" applyBorder="1" applyAlignment="1">
      <alignment horizontal="center"/>
    </xf>
    <xf numFmtId="0" fontId="5" fillId="0" borderId="69" xfId="0" applyFont="1" applyBorder="1" applyAlignment="1">
      <alignment horizontal="center"/>
    </xf>
    <xf numFmtId="0" fontId="5" fillId="0" borderId="70" xfId="0" applyFont="1" applyBorder="1" applyAlignment="1">
      <alignment horizontal="center"/>
    </xf>
    <xf numFmtId="0" fontId="6" fillId="7" borderId="62" xfId="0" applyFont="1" applyFill="1" applyBorder="1" applyAlignment="1">
      <alignment horizontal="left" vertical="center" textRotation="90" wrapText="1"/>
    </xf>
    <xf numFmtId="0" fontId="6" fillId="7" borderId="63" xfId="0" applyFont="1" applyFill="1" applyBorder="1" applyAlignment="1">
      <alignment horizontal="left" vertical="center" textRotation="90" wrapText="1"/>
    </xf>
    <xf numFmtId="0" fontId="6" fillId="7" borderId="64" xfId="0" applyFont="1" applyFill="1" applyBorder="1" applyAlignment="1">
      <alignment horizontal="left" vertical="center" textRotation="90" wrapText="1"/>
    </xf>
    <xf numFmtId="0" fontId="11" fillId="0" borderId="0" xfId="0" applyFont="1" applyAlignment="1">
      <alignment horizontal="center"/>
    </xf>
    <xf numFmtId="0" fontId="5" fillId="0" borderId="0" xfId="0" applyFont="1" applyAlignment="1">
      <alignment horizontal="center"/>
    </xf>
    <xf numFmtId="0" fontId="5" fillId="19" borderId="3" xfId="0" applyFont="1" applyFill="1" applyBorder="1" applyAlignment="1">
      <alignment horizontal="center"/>
    </xf>
    <xf numFmtId="0" fontId="5" fillId="19" borderId="15" xfId="0" applyFont="1" applyFill="1" applyBorder="1" applyAlignment="1">
      <alignment horizontal="center" wrapText="1"/>
    </xf>
    <xf numFmtId="0" fontId="10" fillId="11" borderId="3" xfId="0" applyFont="1" applyFill="1" applyBorder="1" applyAlignment="1">
      <alignment horizontal="left"/>
    </xf>
    <xf numFmtId="0" fontId="6" fillId="0" borderId="12" xfId="0" applyFont="1" applyBorder="1" applyAlignment="1" applyProtection="1">
      <alignment horizontal="left"/>
      <protection locked="0"/>
    </xf>
    <xf numFmtId="0" fontId="6" fillId="0" borderId="13" xfId="0" applyFont="1" applyBorder="1" applyAlignment="1" applyProtection="1">
      <alignment horizontal="left"/>
      <protection locked="0"/>
    </xf>
    <xf numFmtId="0" fontId="6" fillId="0" borderId="3" xfId="0" applyFont="1" applyBorder="1" applyAlignment="1" applyProtection="1">
      <alignment horizontal="left"/>
      <protection locked="0"/>
    </xf>
    <xf numFmtId="0" fontId="13" fillId="0" borderId="0" xfId="0" applyFont="1" applyAlignment="1">
      <alignment horizontal="center" vertical="center" wrapText="1"/>
    </xf>
    <xf numFmtId="43" fontId="6" fillId="0" borderId="12" xfId="1" applyFont="1" applyBorder="1" applyAlignment="1" applyProtection="1">
      <alignment horizontal="center"/>
      <protection locked="0"/>
    </xf>
    <xf numFmtId="43" fontId="6" fillId="0" borderId="13" xfId="1" applyFont="1" applyBorder="1" applyAlignment="1" applyProtection="1">
      <alignment horizontal="center"/>
      <protection locked="0"/>
    </xf>
    <xf numFmtId="0" fontId="8" fillId="8" borderId="0" xfId="0" applyFont="1" applyFill="1" applyAlignment="1">
      <alignment horizontal="center"/>
    </xf>
    <xf numFmtId="0" fontId="8" fillId="8" borderId="9" xfId="0" applyFont="1" applyFill="1" applyBorder="1" applyAlignment="1">
      <alignment horizontal="center"/>
    </xf>
    <xf numFmtId="14" fontId="6" fillId="0" borderId="2" xfId="0" applyNumberFormat="1" applyFont="1" applyBorder="1" applyAlignment="1" applyProtection="1">
      <alignment horizontal="center"/>
      <protection locked="0"/>
    </xf>
    <xf numFmtId="14" fontId="6" fillId="0" borderId="1" xfId="0" applyNumberFormat="1" applyFont="1" applyBorder="1" applyAlignment="1" applyProtection="1">
      <alignment horizontal="center"/>
      <protection locked="0"/>
    </xf>
    <xf numFmtId="0" fontId="3" fillId="8" borderId="27" xfId="0" applyFont="1" applyFill="1" applyBorder="1" applyAlignment="1">
      <alignment horizontal="center" vertical="center"/>
    </xf>
    <xf numFmtId="0" fontId="3" fillId="8" borderId="54" xfId="0" applyFont="1" applyFill="1" applyBorder="1" applyAlignment="1">
      <alignment horizontal="center" vertical="center"/>
    </xf>
    <xf numFmtId="0" fontId="3" fillId="8" borderId="57" xfId="0" applyFont="1" applyFill="1" applyBorder="1" applyAlignment="1">
      <alignment horizontal="center" vertical="center"/>
    </xf>
    <xf numFmtId="0" fontId="7" fillId="8" borderId="8" xfId="0" applyFont="1" applyFill="1" applyBorder="1" applyAlignment="1">
      <alignment horizontal="center"/>
    </xf>
    <xf numFmtId="0" fontId="7" fillId="8" borderId="0" xfId="0" applyFont="1" applyFill="1" applyAlignment="1">
      <alignment horizontal="center"/>
    </xf>
    <xf numFmtId="0" fontId="10" fillId="16" borderId="12" xfId="0" applyFont="1" applyFill="1" applyBorder="1" applyAlignment="1">
      <alignment horizontal="center"/>
    </xf>
    <xf numFmtId="0" fontId="10" fillId="16" borderId="2" xfId="0" applyFont="1" applyFill="1" applyBorder="1" applyAlignment="1">
      <alignment horizontal="center"/>
    </xf>
    <xf numFmtId="0" fontId="10" fillId="16" borderId="13" xfId="0" applyFont="1" applyFill="1" applyBorder="1" applyAlignment="1">
      <alignment horizontal="center"/>
    </xf>
    <xf numFmtId="0" fontId="10" fillId="11" borderId="15" xfId="0" applyFont="1" applyFill="1" applyBorder="1" applyAlignment="1">
      <alignment horizontal="left"/>
    </xf>
    <xf numFmtId="0" fontId="6" fillId="26" borderId="1" xfId="0" applyFont="1" applyFill="1" applyBorder="1" applyAlignment="1">
      <alignment horizontal="left"/>
    </xf>
    <xf numFmtId="0" fontId="6" fillId="0" borderId="1" xfId="0" applyFont="1" applyBorder="1" applyAlignment="1" applyProtection="1">
      <alignment horizontal="left"/>
      <protection locked="0"/>
    </xf>
    <xf numFmtId="0" fontId="6" fillId="0" borderId="41" xfId="0" applyFont="1" applyBorder="1" applyAlignment="1" applyProtection="1">
      <alignment horizontal="left"/>
      <protection locked="0"/>
    </xf>
    <xf numFmtId="0" fontId="7" fillId="0" borderId="0" xfId="0" applyFont="1" applyAlignment="1">
      <alignment horizontal="center"/>
    </xf>
    <xf numFmtId="164" fontId="5" fillId="12" borderId="10" xfId="0" applyNumberFormat="1" applyFont="1" applyFill="1" applyBorder="1" applyAlignment="1">
      <alignment horizontal="right"/>
    </xf>
    <xf numFmtId="164" fontId="5" fillId="12" borderId="11" xfId="0" applyNumberFormat="1" applyFont="1" applyFill="1" applyBorder="1" applyAlignment="1">
      <alignment horizontal="right"/>
    </xf>
    <xf numFmtId="0" fontId="5" fillId="19" borderId="15" xfId="0" applyFont="1" applyFill="1" applyBorder="1" applyAlignment="1">
      <alignment horizontal="center"/>
    </xf>
    <xf numFmtId="43" fontId="6" fillId="10" borderId="12" xfId="1" applyFont="1" applyFill="1" applyBorder="1" applyAlignment="1">
      <alignment horizontal="center"/>
    </xf>
    <xf numFmtId="43" fontId="6" fillId="10" borderId="13" xfId="1" applyFont="1" applyFill="1" applyBorder="1" applyAlignment="1">
      <alignment horizontal="center"/>
    </xf>
    <xf numFmtId="0" fontId="14" fillId="0" borderId="0" xfId="0" applyFont="1" applyAlignment="1">
      <alignment horizontal="center"/>
    </xf>
    <xf numFmtId="0" fontId="10" fillId="15" borderId="3" xfId="0" applyFont="1" applyFill="1" applyBorder="1" applyAlignment="1">
      <alignment horizontal="center"/>
    </xf>
    <xf numFmtId="0" fontId="10" fillId="14" borderId="3" xfId="0" applyFont="1" applyFill="1" applyBorder="1" applyAlignment="1">
      <alignment horizontal="center"/>
    </xf>
    <xf numFmtId="0" fontId="5" fillId="13" borderId="3" xfId="0" applyFont="1" applyFill="1" applyBorder="1" applyAlignment="1">
      <alignment horizont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6" fillId="19" borderId="0" xfId="0" applyFont="1" applyFill="1" applyAlignment="1">
      <alignment horizontal="center" vertical="top" wrapText="1"/>
    </xf>
    <xf numFmtId="0" fontId="6" fillId="0" borderId="4" xfId="0" applyFont="1" applyBorder="1" applyAlignment="1" applyProtection="1">
      <alignment horizontal="left"/>
      <protection locked="0"/>
    </xf>
    <xf numFmtId="0" fontId="6" fillId="0" borderId="96" xfId="0" applyFont="1" applyBorder="1" applyAlignment="1" applyProtection="1">
      <alignment horizontal="left"/>
      <protection locked="0"/>
    </xf>
    <xf numFmtId="0" fontId="6" fillId="0" borderId="97" xfId="0" applyFont="1" applyBorder="1" applyAlignment="1" applyProtection="1">
      <alignment horizontal="left"/>
      <protection locked="0"/>
    </xf>
    <xf numFmtId="0" fontId="6" fillId="0" borderId="98" xfId="0" applyFont="1" applyBorder="1" applyAlignment="1" applyProtection="1">
      <alignment horizontal="left"/>
      <protection locked="0"/>
    </xf>
    <xf numFmtId="0" fontId="6" fillId="26" borderId="97" xfId="0" applyFont="1" applyFill="1" applyBorder="1" applyAlignment="1">
      <alignment horizontal="left"/>
    </xf>
    <xf numFmtId="0" fontId="6" fillId="26" borderId="98" xfId="0" applyFont="1" applyFill="1" applyBorder="1" applyAlignment="1">
      <alignment horizontal="left"/>
    </xf>
    <xf numFmtId="0" fontId="6" fillId="26" borderId="4" xfId="0" applyFont="1" applyFill="1" applyBorder="1" applyAlignment="1">
      <alignment horizontal="left"/>
    </xf>
    <xf numFmtId="0" fontId="6" fillId="26" borderId="96" xfId="0" applyFont="1" applyFill="1" applyBorder="1" applyAlignment="1">
      <alignment horizontal="left"/>
    </xf>
    <xf numFmtId="0" fontId="6" fillId="26" borderId="3" xfId="0" applyFont="1" applyFill="1" applyBorder="1" applyAlignment="1">
      <alignment horizontal="left"/>
    </xf>
    <xf numFmtId="0" fontId="6" fillId="32" borderId="8" xfId="0" applyFont="1" applyFill="1" applyBorder="1" applyAlignment="1">
      <alignment horizontal="center" wrapText="1"/>
    </xf>
    <xf numFmtId="0" fontId="6" fillId="32" borderId="0" xfId="0" applyFont="1" applyFill="1" applyAlignment="1">
      <alignment horizontal="center" wrapText="1"/>
    </xf>
    <xf numFmtId="0" fontId="6" fillId="32" borderId="10" xfId="0" applyFont="1" applyFill="1" applyBorder="1" applyAlignment="1">
      <alignment horizontal="center" wrapText="1"/>
    </xf>
    <xf numFmtId="0" fontId="6" fillId="32" borderId="1" xfId="0" applyFont="1" applyFill="1" applyBorder="1" applyAlignment="1">
      <alignment horizontal="center" wrapText="1"/>
    </xf>
    <xf numFmtId="0" fontId="6" fillId="0" borderId="12" xfId="0" applyFont="1" applyBorder="1" applyAlignment="1" applyProtection="1">
      <alignment horizontal="center"/>
      <protection locked="0"/>
    </xf>
    <xf numFmtId="0" fontId="6" fillId="0" borderId="13" xfId="0" applyFont="1" applyBorder="1" applyAlignment="1" applyProtection="1">
      <alignment horizontal="center"/>
      <protection locked="0"/>
    </xf>
    <xf numFmtId="14" fontId="9" fillId="6" borderId="12" xfId="0" applyNumberFormat="1" applyFont="1" applyFill="1" applyBorder="1" applyAlignment="1">
      <alignment horizontal="center"/>
    </xf>
    <xf numFmtId="14" fontId="9" fillId="6" borderId="13" xfId="0" applyNumberFormat="1" applyFont="1" applyFill="1" applyBorder="1" applyAlignment="1">
      <alignment horizontal="center"/>
    </xf>
    <xf numFmtId="0" fontId="4" fillId="2" borderId="12" xfId="0" applyFont="1" applyFill="1" applyBorder="1" applyAlignment="1">
      <alignment horizontal="left"/>
    </xf>
    <xf numFmtId="0" fontId="4" fillId="2" borderId="13" xfId="0" applyFont="1" applyFill="1" applyBorder="1" applyAlignment="1">
      <alignment horizontal="left"/>
    </xf>
    <xf numFmtId="0" fontId="9" fillId="6" borderId="12" xfId="0" applyFont="1" applyFill="1" applyBorder="1" applyAlignment="1">
      <alignment horizontal="center"/>
    </xf>
    <xf numFmtId="0" fontId="9" fillId="6" borderId="13" xfId="0" applyFont="1" applyFill="1" applyBorder="1" applyAlignment="1">
      <alignment horizontal="center"/>
    </xf>
    <xf numFmtId="0" fontId="0" fillId="0" borderId="0" xfId="0" applyAlignment="1">
      <alignment horizontal="left" wrapText="1"/>
    </xf>
    <xf numFmtId="0" fontId="2" fillId="0" borderId="0" xfId="0" applyFont="1" applyAlignment="1">
      <alignment horizontal="center" vertical="center" wrapText="1"/>
    </xf>
    <xf numFmtId="0" fontId="0" fillId="0" borderId="0" xfId="0" applyAlignment="1">
      <alignment wrapText="1"/>
    </xf>
    <xf numFmtId="0" fontId="9" fillId="5" borderId="12" xfId="0" applyFont="1" applyFill="1" applyBorder="1" applyAlignment="1">
      <alignment horizontal="center"/>
    </xf>
    <xf numFmtId="0" fontId="9" fillId="5" borderId="2" xfId="0" applyFont="1" applyFill="1" applyBorder="1" applyAlignment="1">
      <alignment horizontal="center"/>
    </xf>
    <xf numFmtId="0" fontId="9" fillId="5" borderId="13" xfId="0" applyFont="1" applyFill="1" applyBorder="1" applyAlignment="1">
      <alignment horizontal="center"/>
    </xf>
    <xf numFmtId="0" fontId="2" fillId="0" borderId="0" xfId="0" applyFont="1" applyAlignment="1">
      <alignment horizontal="left" wrapText="1"/>
    </xf>
    <xf numFmtId="0" fontId="9" fillId="4" borderId="12" xfId="0" applyFont="1" applyFill="1" applyBorder="1" applyAlignment="1">
      <alignment horizontal="center"/>
    </xf>
    <xf numFmtId="0" fontId="9" fillId="4" borderId="13" xfId="0" applyFont="1" applyFill="1" applyBorder="1" applyAlignment="1">
      <alignment horizontal="center"/>
    </xf>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3" borderId="12" xfId="0" applyFont="1" applyFill="1" applyBorder="1" applyAlignment="1">
      <alignment horizontal="center"/>
    </xf>
    <xf numFmtId="0" fontId="9" fillId="3" borderId="2" xfId="0" applyFont="1" applyFill="1" applyBorder="1" applyAlignment="1">
      <alignment horizontal="center"/>
    </xf>
    <xf numFmtId="0" fontId="9" fillId="3" borderId="13" xfId="0" applyFont="1" applyFill="1" applyBorder="1" applyAlignment="1">
      <alignment horizontal="center"/>
    </xf>
    <xf numFmtId="0" fontId="0" fillId="0" borderId="0" xfId="0" applyAlignment="1">
      <alignment horizontal="left"/>
    </xf>
    <xf numFmtId="0" fontId="0" fillId="0" borderId="0" xfId="0"/>
  </cellXfs>
  <cellStyles count="5">
    <cellStyle name="Comma" xfId="1" builtinId="3"/>
    <cellStyle name="Currency" xfId="2" builtinId="4"/>
    <cellStyle name="Hyperlink" xfId="4" builtinId="8"/>
    <cellStyle name="Normal" xfId="0" builtinId="0"/>
    <cellStyle name="Percent" xfId="3" builtinId="5"/>
  </cellStyles>
  <dxfs count="3">
    <dxf>
      <fill>
        <patternFill>
          <bgColor rgb="FFFF5D5D"/>
        </patternFill>
      </fill>
    </dxf>
    <dxf>
      <fill>
        <patternFill patternType="solid">
          <fgColor rgb="FFE8F5F8"/>
          <bgColor rgb="FFE8F5F8"/>
        </patternFill>
      </fill>
    </dxf>
    <dxf>
      <fill>
        <patternFill>
          <bgColor rgb="FFFF5D5D"/>
        </patternFill>
      </fill>
    </dxf>
  </dxfs>
  <tableStyles count="0" defaultTableStyle="TableStyleMedium2" defaultPivotStyle="PivotStyleLight16"/>
  <colors>
    <mruColors>
      <color rgb="FFFF5D5D"/>
      <color rgb="FFE8F5F8"/>
      <color rgb="FFAFEAFF"/>
      <color rgb="FFFFC1C1"/>
      <color rgb="FFFF3F3F"/>
      <color rgb="FFEBE7F1"/>
      <color rgb="FFF5F8EE"/>
      <color rgb="FFF5E4E3"/>
      <color rgb="FFB3DCE7"/>
      <color rgb="FFCB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V$36" lockText="1" noThreeD="1"/>
</file>

<file path=xl/ctrlProps/ctrlProp10.xml><?xml version="1.0" encoding="utf-8"?>
<formControlPr xmlns="http://schemas.microsoft.com/office/spreadsheetml/2009/9/main" objectType="CheckBox" fmlaLink="$W$39" lockText="1" noThreeD="1"/>
</file>

<file path=xl/ctrlProps/ctrlProp11.xml><?xml version="1.0" encoding="utf-8"?>
<formControlPr xmlns="http://schemas.microsoft.com/office/spreadsheetml/2009/9/main" objectType="CheckBox" fmlaLink="$U$39" lockText="1" noThreeD="1"/>
</file>

<file path=xl/ctrlProps/ctrlProp12.xml><?xml version="1.0" encoding="utf-8"?>
<formControlPr xmlns="http://schemas.microsoft.com/office/spreadsheetml/2009/9/main" objectType="CheckBox" fmlaLink="$U$41" lockText="1" noThreeD="1"/>
</file>

<file path=xl/ctrlProps/ctrlProp13.xml><?xml version="1.0" encoding="utf-8"?>
<formControlPr xmlns="http://schemas.microsoft.com/office/spreadsheetml/2009/9/main" objectType="CheckBox" fmlaLink="$V$40" lockText="1" noThreeD="1"/>
</file>

<file path=xl/ctrlProps/ctrlProp14.xml><?xml version="1.0" encoding="utf-8"?>
<formControlPr xmlns="http://schemas.microsoft.com/office/spreadsheetml/2009/9/main" objectType="CheckBox" fmlaLink="$W$40" lockText="1" noThreeD="1"/>
</file>

<file path=xl/ctrlProps/ctrlProp15.xml><?xml version="1.0" encoding="utf-8"?>
<formControlPr xmlns="http://schemas.microsoft.com/office/spreadsheetml/2009/9/main" objectType="CheckBox" fmlaLink="$U$40" lockText="1" noThreeD="1"/>
</file>

<file path=xl/ctrlProps/ctrlProp2.xml><?xml version="1.0" encoding="utf-8"?>
<formControlPr xmlns="http://schemas.microsoft.com/office/spreadsheetml/2009/9/main" objectType="CheckBox" fmlaLink="$W$36" lockText="1" noThreeD="1"/>
</file>

<file path=xl/ctrlProps/ctrlProp3.xml><?xml version="1.0" encoding="utf-8"?>
<formControlPr xmlns="http://schemas.microsoft.com/office/spreadsheetml/2009/9/main" objectType="CheckBox" fmlaLink="$V$37" lockText="1" noThreeD="1"/>
</file>

<file path=xl/ctrlProps/ctrlProp4.xml><?xml version="1.0" encoding="utf-8"?>
<formControlPr xmlns="http://schemas.microsoft.com/office/spreadsheetml/2009/9/main" objectType="CheckBox" fmlaLink="$W$37" lockText="1" noThreeD="1"/>
</file>

<file path=xl/ctrlProps/ctrlProp5.xml><?xml version="1.0" encoding="utf-8"?>
<formControlPr xmlns="http://schemas.microsoft.com/office/spreadsheetml/2009/9/main" objectType="CheckBox" fmlaLink="$U$37" lockText="1" noThreeD="1"/>
</file>

<file path=xl/ctrlProps/ctrlProp6.xml><?xml version="1.0" encoding="utf-8"?>
<formControlPr xmlns="http://schemas.microsoft.com/office/spreadsheetml/2009/9/main" objectType="CheckBox" fmlaLink="$V$38" lockText="1" noThreeD="1"/>
</file>

<file path=xl/ctrlProps/ctrlProp7.xml><?xml version="1.0" encoding="utf-8"?>
<formControlPr xmlns="http://schemas.microsoft.com/office/spreadsheetml/2009/9/main" objectType="CheckBox" fmlaLink="$W$38" lockText="1" noThreeD="1"/>
</file>

<file path=xl/ctrlProps/ctrlProp8.xml><?xml version="1.0" encoding="utf-8"?>
<formControlPr xmlns="http://schemas.microsoft.com/office/spreadsheetml/2009/9/main" objectType="CheckBox" fmlaLink="$U$38" lockText="1" noThreeD="1"/>
</file>

<file path=xl/ctrlProps/ctrlProp9.xml><?xml version="1.0" encoding="utf-8"?>
<formControlPr xmlns="http://schemas.microsoft.com/office/spreadsheetml/2009/9/main" objectType="CheckBox" fmlaLink="$V$3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28575</xdr:rowOff>
    </xdr:from>
    <xdr:to>
      <xdr:col>2</xdr:col>
      <xdr:colOff>323850</xdr:colOff>
      <xdr:row>0</xdr:row>
      <xdr:rowOff>672656</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28575"/>
          <a:ext cx="657225" cy="6440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333375</xdr:colOff>
          <xdr:row>34</xdr:row>
          <xdr:rowOff>152400</xdr:rowOff>
        </xdr:from>
        <xdr:to>
          <xdr:col>9</xdr:col>
          <xdr:colOff>152400</xdr:colOff>
          <xdr:row>36</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34</xdr:row>
          <xdr:rowOff>152400</xdr:rowOff>
        </xdr:from>
        <xdr:to>
          <xdr:col>10</xdr:col>
          <xdr:colOff>304800</xdr:colOff>
          <xdr:row>36</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35</xdr:row>
          <xdr:rowOff>142875</xdr:rowOff>
        </xdr:from>
        <xdr:to>
          <xdr:col>9</xdr:col>
          <xdr:colOff>152400</xdr:colOff>
          <xdr:row>37</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35</xdr:row>
          <xdr:rowOff>142875</xdr:rowOff>
        </xdr:from>
        <xdr:to>
          <xdr:col>10</xdr:col>
          <xdr:colOff>304800</xdr:colOff>
          <xdr:row>37</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142875</xdr:rowOff>
        </xdr:from>
        <xdr:to>
          <xdr:col>8</xdr:col>
          <xdr:colOff>57150</xdr:colOff>
          <xdr:row>37</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36</xdr:row>
          <xdr:rowOff>133350</xdr:rowOff>
        </xdr:from>
        <xdr:to>
          <xdr:col>9</xdr:col>
          <xdr:colOff>152400</xdr:colOff>
          <xdr:row>38</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36</xdr:row>
          <xdr:rowOff>133350</xdr:rowOff>
        </xdr:from>
        <xdr:to>
          <xdr:col>10</xdr:col>
          <xdr:colOff>304800</xdr:colOff>
          <xdr:row>38</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36</xdr:row>
          <xdr:rowOff>133350</xdr:rowOff>
        </xdr:from>
        <xdr:to>
          <xdr:col>8</xdr:col>
          <xdr:colOff>66675</xdr:colOff>
          <xdr:row>38</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37</xdr:row>
          <xdr:rowOff>133350</xdr:rowOff>
        </xdr:from>
        <xdr:to>
          <xdr:col>9</xdr:col>
          <xdr:colOff>152400</xdr:colOff>
          <xdr:row>39</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37</xdr:row>
          <xdr:rowOff>133350</xdr:rowOff>
        </xdr:from>
        <xdr:to>
          <xdr:col>10</xdr:col>
          <xdr:colOff>304800</xdr:colOff>
          <xdr:row>39</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37</xdr:row>
          <xdr:rowOff>133350</xdr:rowOff>
        </xdr:from>
        <xdr:to>
          <xdr:col>8</xdr:col>
          <xdr:colOff>66675</xdr:colOff>
          <xdr:row>39</xdr:row>
          <xdr:rowOff>47625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xdr:twoCellAnchor>
    <xdr:from>
      <xdr:col>7</xdr:col>
      <xdr:colOff>3792</xdr:colOff>
      <xdr:row>33</xdr:row>
      <xdr:rowOff>137583</xdr:rowOff>
    </xdr:from>
    <xdr:to>
      <xdr:col>11</xdr:col>
      <xdr:colOff>59531</xdr:colOff>
      <xdr:row>34</xdr:row>
      <xdr:rowOff>144639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790105" y="4661958"/>
          <a:ext cx="2222676" cy="16779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Check the month(s) payment is anticipated</a:t>
          </a:r>
        </a:p>
      </xdr:txBody>
    </xdr:sp>
    <xdr:clientData/>
  </xdr:twoCellAnchor>
  <mc:AlternateContent xmlns:mc="http://schemas.openxmlformats.org/markup-compatibility/2006">
    <mc:Choice xmlns:a14="http://schemas.microsoft.com/office/drawing/2010/main" Requires="a14">
      <xdr:twoCellAnchor editAs="oneCell">
        <xdr:from>
          <xdr:col>7</xdr:col>
          <xdr:colOff>228600</xdr:colOff>
          <xdr:row>39</xdr:row>
          <xdr:rowOff>142875</xdr:rowOff>
        </xdr:from>
        <xdr:to>
          <xdr:col>8</xdr:col>
          <xdr:colOff>66675</xdr:colOff>
          <xdr:row>41</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38</xdr:row>
          <xdr:rowOff>133350</xdr:rowOff>
        </xdr:from>
        <xdr:to>
          <xdr:col>9</xdr:col>
          <xdr:colOff>152400</xdr:colOff>
          <xdr:row>40</xdr:row>
          <xdr:rowOff>47625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38</xdr:row>
          <xdr:rowOff>133350</xdr:rowOff>
        </xdr:from>
        <xdr:to>
          <xdr:col>10</xdr:col>
          <xdr:colOff>314325</xdr:colOff>
          <xdr:row>40</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38</xdr:row>
          <xdr:rowOff>133350</xdr:rowOff>
        </xdr:from>
        <xdr:to>
          <xdr:col>8</xdr:col>
          <xdr:colOff>66675</xdr:colOff>
          <xdr:row>40</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uwsp.edu/acadaff/Pages/checklistsForms.aspx" TargetMode="External"/><Relationship Id="rId2" Type="http://schemas.openxmlformats.org/officeDocument/2006/relationships/hyperlink" Target="https://www.wisconsin.edu/uw-policies/uw-system-administrative-policies/salary-fringe-benefit-calculations-for-unclassified-staff/" TargetMode="External"/><Relationship Id="rId1" Type="http://schemas.openxmlformats.org/officeDocument/2006/relationships/hyperlink" Target="https://www.wisconsin.edu/uw-policies/uw-system-administrative-policies/salary-fringe-benefit-calculations-for-unclassified-staff/" TargetMode="External"/><Relationship Id="rId5" Type="http://schemas.openxmlformats.org/officeDocument/2006/relationships/printerSettings" Target="../printerSettings/printerSettings2.bin"/><Relationship Id="rId4" Type="http://schemas.openxmlformats.org/officeDocument/2006/relationships/hyperlink" Target="http://www.uwsp.edu/centers/SIEO/pages/employment/default.asp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gpo.gov/fdsys/pkg/FR-2013-12-26/pdf/2013-30465.pdf" TargetMode="External"/><Relationship Id="rId2" Type="http://schemas.openxmlformats.org/officeDocument/2006/relationships/hyperlink" Target="https://campus.uwsp.edu/sites/paymentsrv/campus/SitePages/Travel.aspx" TargetMode="External"/><Relationship Id="rId1" Type="http://schemas.openxmlformats.org/officeDocument/2006/relationships/hyperlink" Target="https://campus.uwsp.edu/sites/paymentsrv/campus/SitePages/PIR.aspx" TargetMode="External"/><Relationship Id="rId6" Type="http://schemas.openxmlformats.org/officeDocument/2006/relationships/printerSettings" Target="../printerSettings/printerSettings3.bin"/><Relationship Id="rId5" Type="http://schemas.openxmlformats.org/officeDocument/2006/relationships/hyperlink" Target="http://www.ecfr.gov/cgi-bin/text-idx?node=2:1.1.2.2.1" TargetMode="External"/><Relationship Id="rId4" Type="http://schemas.openxmlformats.org/officeDocument/2006/relationships/hyperlink" Target="http://www.ecfr.gov/cgi-bin/text-idx?tpl=/ecfrbrowse/Title02/2cfr200_main_02.tp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J100"/>
  <sheetViews>
    <sheetView tabSelected="1" zoomScaleNormal="100" workbookViewId="0">
      <selection activeCell="O17" sqref="O17"/>
    </sheetView>
  </sheetViews>
  <sheetFormatPr defaultColWidth="9.140625" defaultRowHeight="12" x14ac:dyDescent="0.2"/>
  <cols>
    <col min="1" max="1" width="4.85546875" style="1" customWidth="1"/>
    <col min="2" max="2" width="5.7109375" style="1" customWidth="1"/>
    <col min="3" max="3" width="18.85546875" style="1" customWidth="1"/>
    <col min="4" max="4" width="14" style="1" customWidth="1"/>
    <col min="5" max="5" width="7.5703125" style="1" customWidth="1"/>
    <col min="6" max="6" width="9.5703125" style="1" customWidth="1"/>
    <col min="7" max="7" width="11.42578125" style="1" customWidth="1"/>
    <col min="8" max="9" width="9.7109375" style="1" customWidth="1"/>
    <col min="10" max="11" width="10.5703125" style="1" customWidth="1"/>
    <col min="12" max="12" width="3.140625" style="1" customWidth="1"/>
    <col min="13" max="17" width="13.28515625" style="1" customWidth="1"/>
    <col min="18" max="18" width="4.7109375" style="22" customWidth="1"/>
    <col min="19" max="19" width="18.7109375" style="22" hidden="1" customWidth="1"/>
    <col min="20" max="20" width="10" style="22" hidden="1" customWidth="1"/>
    <col min="21" max="22" width="10.5703125" style="22" hidden="1" customWidth="1"/>
    <col min="23" max="40" width="10" style="22" hidden="1" customWidth="1"/>
    <col min="41" max="41" width="9.140625" style="22" hidden="1" customWidth="1"/>
    <col min="42" max="49" width="9.140625" style="1" hidden="1" customWidth="1"/>
    <col min="50" max="51" width="11" style="1" hidden="1" customWidth="1"/>
    <col min="52" max="52" width="9.140625" style="1" hidden="1" customWidth="1"/>
    <col min="53" max="56" width="11" style="1" hidden="1" customWidth="1"/>
    <col min="57" max="87" width="9.140625" style="1" hidden="1" customWidth="1"/>
    <col min="88" max="88" width="18.28515625" style="350" customWidth="1"/>
    <col min="89" max="89" width="9.140625" style="1" customWidth="1"/>
    <col min="90" max="16384" width="9.140625" style="1"/>
  </cols>
  <sheetData>
    <row r="1" spans="2:88" ht="55.5" customHeight="1" thickBot="1" x14ac:dyDescent="0.25">
      <c r="B1" s="459" t="s">
        <v>0</v>
      </c>
      <c r="C1" s="460"/>
      <c r="D1" s="460"/>
      <c r="E1" s="460"/>
      <c r="F1" s="460"/>
      <c r="G1" s="460"/>
      <c r="H1" s="460"/>
      <c r="I1" s="460"/>
      <c r="J1" s="460"/>
      <c r="K1" s="460"/>
      <c r="L1" s="460"/>
      <c r="M1" s="460"/>
      <c r="N1" s="460"/>
      <c r="O1" s="460"/>
      <c r="P1" s="460"/>
      <c r="Q1" s="461"/>
      <c r="S1" s="452" t="s">
        <v>1</v>
      </c>
      <c r="T1" s="452"/>
      <c r="U1" s="452"/>
      <c r="W1" s="159"/>
    </row>
    <row r="2" spans="2:88" x14ac:dyDescent="0.2">
      <c r="B2" s="11" t="s">
        <v>2</v>
      </c>
      <c r="C2" s="12"/>
      <c r="D2" s="470"/>
      <c r="E2" s="470"/>
      <c r="F2" s="470"/>
      <c r="G2" s="470"/>
      <c r="H2" s="470"/>
      <c r="I2" s="470"/>
      <c r="J2" s="470"/>
      <c r="K2" s="470"/>
      <c r="L2" s="12"/>
      <c r="M2" s="12"/>
      <c r="N2" s="12"/>
      <c r="O2" s="12"/>
      <c r="P2" s="12"/>
      <c r="Q2" s="14"/>
      <c r="AF2" s="371" t="s">
        <v>3</v>
      </c>
      <c r="AG2" s="372"/>
      <c r="AH2" s="372"/>
      <c r="AI2" s="372"/>
      <c r="AJ2" s="372"/>
      <c r="AK2" s="372"/>
      <c r="AL2" s="372"/>
      <c r="AM2" s="372"/>
      <c r="AN2" s="372"/>
      <c r="AO2" s="372"/>
      <c r="AP2" s="372"/>
      <c r="AQ2" s="372"/>
      <c r="AR2" s="372"/>
      <c r="AS2" s="372"/>
      <c r="AT2" s="372"/>
      <c r="AU2" s="372"/>
      <c r="AV2" s="372"/>
      <c r="AW2" s="372"/>
      <c r="AX2" s="372"/>
      <c r="AY2" s="373"/>
    </row>
    <row r="3" spans="2:88" ht="12.75" thickBot="1" x14ac:dyDescent="0.25">
      <c r="B3" s="11" t="s">
        <v>4</v>
      </c>
      <c r="C3" s="12"/>
      <c r="D3" s="469"/>
      <c r="E3" s="469"/>
      <c r="F3" s="469"/>
      <c r="G3" s="469"/>
      <c r="H3" s="469"/>
      <c r="I3" s="469"/>
      <c r="J3" s="469"/>
      <c r="K3" s="469"/>
      <c r="L3" s="12"/>
      <c r="M3" s="12"/>
      <c r="N3" s="13" t="s">
        <v>5</v>
      </c>
      <c r="O3" s="458"/>
      <c r="P3" s="458"/>
      <c r="Q3" s="14"/>
      <c r="AF3" s="374"/>
      <c r="AG3" s="375"/>
      <c r="AH3" s="375"/>
      <c r="AI3" s="375"/>
      <c r="AJ3" s="375"/>
      <c r="AK3" s="375"/>
      <c r="AL3" s="375"/>
      <c r="AM3" s="375"/>
      <c r="AN3" s="375"/>
      <c r="AO3" s="375"/>
      <c r="AP3" s="375"/>
      <c r="AQ3" s="375"/>
      <c r="AR3" s="375"/>
      <c r="AS3" s="375"/>
      <c r="AT3" s="375"/>
      <c r="AU3" s="375"/>
      <c r="AV3" s="375"/>
      <c r="AW3" s="375"/>
      <c r="AX3" s="375"/>
      <c r="AY3" s="376"/>
    </row>
    <row r="4" spans="2:88" ht="12.75" thickBot="1" x14ac:dyDescent="0.25">
      <c r="B4" s="313" t="s">
        <v>6</v>
      </c>
      <c r="C4" s="314"/>
      <c r="D4" s="468"/>
      <c r="E4" s="468"/>
      <c r="F4" s="468"/>
      <c r="G4" s="468"/>
      <c r="H4" s="468"/>
      <c r="I4" s="468"/>
      <c r="J4" s="468"/>
      <c r="K4" s="468"/>
      <c r="L4" s="12"/>
      <c r="M4" s="12"/>
      <c r="N4" s="13" t="s">
        <v>7</v>
      </c>
      <c r="O4" s="457"/>
      <c r="P4" s="457"/>
      <c r="Q4" s="14"/>
      <c r="T4" s="415" t="s">
        <v>8</v>
      </c>
      <c r="U4" s="391" t="s">
        <v>9</v>
      </c>
      <c r="V4" s="392"/>
      <c r="W4" s="392"/>
      <c r="X4" s="392"/>
      <c r="Y4" s="392"/>
      <c r="Z4" s="392"/>
      <c r="AA4" s="392"/>
      <c r="AB4" s="392"/>
      <c r="AC4" s="392"/>
      <c r="AD4" s="393"/>
      <c r="AE4" s="281"/>
      <c r="AF4" s="412" t="str">
        <f>+AI29</f>
        <v>FY2026</v>
      </c>
      <c r="AG4" s="413"/>
      <c r="AH4" s="413"/>
      <c r="AI4" s="414"/>
      <c r="AJ4" s="409" t="str">
        <f>+AI30</f>
        <v>FY2027</v>
      </c>
      <c r="AK4" s="410"/>
      <c r="AL4" s="410"/>
      <c r="AM4" s="411"/>
      <c r="AN4" s="431" t="str">
        <f>+AI31</f>
        <v>FY2028</v>
      </c>
      <c r="AO4" s="432"/>
      <c r="AP4" s="432"/>
      <c r="AQ4" s="433"/>
      <c r="AR4" s="428" t="str">
        <f>+AI32</f>
        <v>FY2029</v>
      </c>
      <c r="AS4" s="429"/>
      <c r="AT4" s="429"/>
      <c r="AU4" s="430"/>
      <c r="AV4" s="425" t="str">
        <f>+AI33</f>
        <v>FY2030</v>
      </c>
      <c r="AW4" s="426"/>
      <c r="AX4" s="426"/>
      <c r="AY4" s="427"/>
      <c r="AZ4" s="22"/>
    </row>
    <row r="5" spans="2:88" x14ac:dyDescent="0.2">
      <c r="B5" s="462" t="s">
        <v>10</v>
      </c>
      <c r="C5" s="463"/>
      <c r="D5" s="463"/>
      <c r="E5" s="463"/>
      <c r="F5" s="463"/>
      <c r="G5" s="463"/>
      <c r="H5" s="463"/>
      <c r="I5" s="463"/>
      <c r="J5" s="463"/>
      <c r="K5" s="194"/>
      <c r="L5" s="12"/>
      <c r="M5" s="455" t="s">
        <v>11</v>
      </c>
      <c r="N5" s="455"/>
      <c r="O5" s="455"/>
      <c r="P5" s="455"/>
      <c r="Q5" s="456"/>
      <c r="T5" s="416"/>
      <c r="U5" s="394"/>
      <c r="V5" s="395"/>
      <c r="W5" s="395"/>
      <c r="X5" s="395"/>
      <c r="Y5" s="395"/>
      <c r="Z5" s="395"/>
      <c r="AA5" s="395"/>
      <c r="AB5" s="395"/>
      <c r="AC5" s="395"/>
      <c r="AD5" s="396"/>
      <c r="AE5" s="282"/>
      <c r="AF5" s="221"/>
      <c r="AG5" s="53" t="s">
        <v>12</v>
      </c>
      <c r="AH5" s="53" t="s">
        <v>13</v>
      </c>
      <c r="AI5" s="308" t="s">
        <v>14</v>
      </c>
      <c r="AJ5" s="307"/>
      <c r="AK5" s="53" t="s">
        <v>12</v>
      </c>
      <c r="AL5" s="53" t="s">
        <v>13</v>
      </c>
      <c r="AM5" s="308" t="s">
        <v>14</v>
      </c>
      <c r="AN5" s="307"/>
      <c r="AO5" s="53" t="s">
        <v>12</v>
      </c>
      <c r="AP5" s="53" t="s">
        <v>13</v>
      </c>
      <c r="AQ5" s="308" t="s">
        <v>14</v>
      </c>
      <c r="AR5" s="307"/>
      <c r="AS5" s="53" t="s">
        <v>12</v>
      </c>
      <c r="AT5" s="53" t="s">
        <v>13</v>
      </c>
      <c r="AU5" s="308" t="s">
        <v>14</v>
      </c>
      <c r="AV5" s="307"/>
      <c r="AW5" s="53" t="s">
        <v>12</v>
      </c>
      <c r="AX5" s="53" t="s">
        <v>13</v>
      </c>
      <c r="AY5" s="308" t="s">
        <v>14</v>
      </c>
      <c r="AZ5" s="22"/>
      <c r="BA5" s="358" t="s">
        <v>15</v>
      </c>
      <c r="BB5" s="359"/>
      <c r="BC5" s="359"/>
      <c r="BD5" s="359"/>
      <c r="BE5" s="359"/>
      <c r="BF5" s="359"/>
      <c r="BG5" s="359"/>
      <c r="BH5" s="359"/>
      <c r="BI5" s="359"/>
      <c r="BJ5" s="359"/>
      <c r="BK5" s="359"/>
      <c r="BL5" s="359"/>
      <c r="BM5" s="359"/>
      <c r="BN5" s="359"/>
      <c r="BO5" s="359"/>
      <c r="BP5" s="359"/>
      <c r="BQ5" s="359"/>
      <c r="BR5" s="359"/>
      <c r="BS5" s="359"/>
      <c r="BT5" s="359"/>
      <c r="BU5" s="359"/>
      <c r="BV5" s="359"/>
      <c r="BW5" s="359"/>
      <c r="BX5" s="359"/>
      <c r="BY5" s="359"/>
      <c r="BZ5" s="359"/>
      <c r="CA5" s="359"/>
      <c r="CB5" s="359"/>
      <c r="CC5" s="359"/>
      <c r="CD5" s="359"/>
      <c r="CE5" s="359"/>
      <c r="CF5" s="359"/>
      <c r="CG5" s="359"/>
      <c r="CH5" s="359"/>
      <c r="CI5" s="360"/>
    </row>
    <row r="6" spans="2:88" ht="12.75" thickBot="1" x14ac:dyDescent="0.25">
      <c r="B6" s="464" t="s">
        <v>16</v>
      </c>
      <c r="C6" s="465"/>
      <c r="D6" s="465"/>
      <c r="E6" s="465"/>
      <c r="F6" s="465"/>
      <c r="G6" s="465"/>
      <c r="H6" s="465"/>
      <c r="I6" s="465"/>
      <c r="J6" s="465"/>
      <c r="K6" s="465"/>
      <c r="L6" s="465"/>
      <c r="M6" s="465"/>
      <c r="N6" s="465"/>
      <c r="O6" s="465"/>
      <c r="P6" s="465"/>
      <c r="Q6" s="466"/>
      <c r="T6" s="416"/>
      <c r="U6" s="397"/>
      <c r="V6" s="398"/>
      <c r="W6" s="398"/>
      <c r="X6" s="398"/>
      <c r="Y6" s="398"/>
      <c r="Z6" s="398"/>
      <c r="AA6" s="398"/>
      <c r="AB6" s="398"/>
      <c r="AC6" s="398"/>
      <c r="AD6" s="399"/>
      <c r="AE6" s="282"/>
      <c r="AF6" s="222" t="s">
        <v>17</v>
      </c>
      <c r="AG6" s="54">
        <f>IF(AND($O$3&gt;=$AJ$29,$O$3&lt;=$AK$29),$O$3,IF($O$3&lt;$AJ$29,$AJ$29,"Er"))</f>
        <v>45839</v>
      </c>
      <c r="AH6" s="54">
        <f>IF(AND($O$4&gt;=$AJ$29,$O$4&lt;=$AK$29),$O$4,IF($O$4&lt;=$AJ$29,$AJ$29,IF($O$4&gt;$AK$29,$AK$29,"Er")))</f>
        <v>45839</v>
      </c>
      <c r="AI6" s="55">
        <f>IF(AG6="Er",0,DATEDIF(AG6,AH6,"m")+ROUND(DAY(AH6)/DAY(DATE(YEAR(AH6),MONTH(AH6)+1,0)),0))</f>
        <v>0</v>
      </c>
      <c r="AJ6" s="56" t="s">
        <v>17</v>
      </c>
      <c r="AK6" s="54">
        <f>IF(AND($O$3&gt;=$AJ$30,$O$3&lt;=$AK$30),$O$3,IF($O$3&lt;$AJ$30,$AJ$30,"Er"))</f>
        <v>46204</v>
      </c>
      <c r="AL6" s="54">
        <f>IF(AND($O$4&gt;=$AJ$30,$O$4&lt;=$AK$30),$O$4,IF($O$4&lt;=$AJ$30,$AJ$30,IF($O$4&gt;$AK$30,$AK$30,"Er")))</f>
        <v>46204</v>
      </c>
      <c r="AM6" s="55">
        <f>IF(AK6="Er",0,DATEDIF(AK6,AL6,"m")+ROUND(DAY(AL6)/DAY(DATE(YEAR(AL6),MONTH(AL6)+1,0)),0))</f>
        <v>0</v>
      </c>
      <c r="AN6" s="56" t="s">
        <v>17</v>
      </c>
      <c r="AO6" s="54">
        <f>IF(AND($O$3&gt;=$AJ$31,$O$3&lt;=$AK$31),$O$3,IF($O$3&lt;$AJ$31,$AJ$31,"Er"))</f>
        <v>46569</v>
      </c>
      <c r="AP6" s="54">
        <f>IF(AND($O$4&gt;=$AJ$31,$O$4&lt;=$AK$31),$O$4,IF($O$4&lt;=$AJ$31,$AJ$31,IF($O$4&gt;$AK$31,$AK$31,"Er")))</f>
        <v>46569</v>
      </c>
      <c r="AQ6" s="55">
        <f>IF(AO6="Er",0,DATEDIF(AO6,AP6,"m")+ROUND(DAY(AP6)/DAY(DATE(YEAR(AP6),MONTH(AP6)+1,0)),0))</f>
        <v>0</v>
      </c>
      <c r="AR6" s="56" t="s">
        <v>17</v>
      </c>
      <c r="AS6" s="54">
        <f>IF(AND($O$3&gt;=$AJ$32,$O$3&lt;=$AK$32),$O$3,IF($O$3&lt;$AJ$32,$AJ$32,"Er"))</f>
        <v>46935</v>
      </c>
      <c r="AT6" s="54">
        <f>IF(AND($O$4&gt;=$AJ$32,$O$4&lt;=$AK$32),$O$4,IF($O$4&lt;=$AJ$32,$AJ$32,IF($O$4&gt;$AK$32,$AK$32,"Er")))</f>
        <v>46935</v>
      </c>
      <c r="AU6" s="55">
        <f>IF(AS6="Er",0,DATEDIF(AS6,AT6,"m")+ROUND(DAY(AT6)/DAY(DATE(YEAR(AT6),MONTH(AT6)+1,0)),0))</f>
        <v>0</v>
      </c>
      <c r="AV6" s="56" t="s">
        <v>17</v>
      </c>
      <c r="AW6" s="54">
        <f>IF(AND($O$3&gt;=$AJ$33,$O$3&lt;=$AK$33),$O$3,IF($O$3&lt;$AJ$33,$AJ$33,"Er"))</f>
        <v>47300</v>
      </c>
      <c r="AX6" s="54">
        <f>IF(AND($O$4&gt;=$AJ$33,$O$4&lt;=$AK$33),$O$4,IF($O$4&lt;=$AJ$33,$AJ$33,IF($O$4&gt;$AK$33,$AK$33,"Er")))</f>
        <v>47300</v>
      </c>
      <c r="AY6" s="55">
        <f>IF(AW6="Er",0,DATEDIF(AW6,AX6,"m")+ROUND(DAY(AX6)/DAY(DATE(YEAR(AX6),MONTH(AX6)+1,0)),0))</f>
        <v>0</v>
      </c>
      <c r="AZ6" s="22"/>
      <c r="BA6" s="361"/>
      <c r="BB6" s="362"/>
      <c r="BC6" s="362"/>
      <c r="BD6" s="362"/>
      <c r="BE6" s="362"/>
      <c r="BF6" s="362"/>
      <c r="BG6" s="362"/>
      <c r="BH6" s="362"/>
      <c r="BI6" s="362"/>
      <c r="BJ6" s="362"/>
      <c r="BK6" s="362"/>
      <c r="BL6" s="362"/>
      <c r="BM6" s="362"/>
      <c r="BN6" s="362"/>
      <c r="BO6" s="362"/>
      <c r="BP6" s="362"/>
      <c r="BQ6" s="362"/>
      <c r="BR6" s="362"/>
      <c r="BS6" s="362"/>
      <c r="BT6" s="362"/>
      <c r="BU6" s="362"/>
      <c r="BV6" s="362"/>
      <c r="BW6" s="362"/>
      <c r="BX6" s="362"/>
      <c r="BY6" s="362"/>
      <c r="BZ6" s="362"/>
      <c r="CA6" s="362"/>
      <c r="CB6" s="362"/>
      <c r="CC6" s="362"/>
      <c r="CD6" s="362"/>
      <c r="CE6" s="362"/>
      <c r="CF6" s="362"/>
      <c r="CG6" s="362"/>
      <c r="CH6" s="362"/>
      <c r="CI6" s="363"/>
    </row>
    <row r="7" spans="2:88" ht="12.75" thickBot="1" x14ac:dyDescent="0.25">
      <c r="B7" s="467" t="s">
        <v>18</v>
      </c>
      <c r="C7" s="467"/>
      <c r="D7" s="467"/>
      <c r="E7" s="447" t="s">
        <v>19</v>
      </c>
      <c r="F7" s="447"/>
      <c r="G7" s="447" t="s">
        <v>20</v>
      </c>
      <c r="H7" s="447" t="s">
        <v>21</v>
      </c>
      <c r="I7" s="370" t="s">
        <v>22</v>
      </c>
      <c r="J7" s="370" t="s">
        <v>23</v>
      </c>
      <c r="K7" s="370"/>
      <c r="L7" s="187"/>
      <c r="M7" s="192" t="str">
        <f>+AI29</f>
        <v>FY2026</v>
      </c>
      <c r="N7" s="192" t="str">
        <f>+AI30</f>
        <v>FY2027</v>
      </c>
      <c r="O7" s="192" t="str">
        <f>+AI31</f>
        <v>FY2028</v>
      </c>
      <c r="P7" s="315" t="str">
        <f>+AI32</f>
        <v>FY2029</v>
      </c>
      <c r="Q7" s="315" t="str">
        <f>+AI33</f>
        <v>FY2030</v>
      </c>
      <c r="T7" s="416"/>
      <c r="U7" s="381" t="str">
        <f>+AI29</f>
        <v>FY2026</v>
      </c>
      <c r="V7" s="382"/>
      <c r="W7" s="389" t="str">
        <f>+AI30</f>
        <v>FY2027</v>
      </c>
      <c r="X7" s="390"/>
      <c r="Y7" s="387" t="str">
        <f>+AI31</f>
        <v>FY2028</v>
      </c>
      <c r="Z7" s="388"/>
      <c r="AA7" s="385" t="str">
        <f>+AI32</f>
        <v>FY2029</v>
      </c>
      <c r="AB7" s="386"/>
      <c r="AC7" s="383" t="str">
        <f>+AI33</f>
        <v>FY2030</v>
      </c>
      <c r="AD7" s="384"/>
      <c r="AE7" s="282"/>
      <c r="AF7" s="223" t="s">
        <v>24</v>
      </c>
      <c r="AG7" s="57">
        <f>IF(AND($O$3&gt;=$AL$29,$O$3&lt;=$AM$29),$O$3,IF($O$3&lt;$AL$29,$AL$29,IF(AND($O$3&lt;=$AK$29,$O$3&gt;$AM$29),$AM$29,"Er")))</f>
        <v>45901</v>
      </c>
      <c r="AH7" s="57">
        <f>IF(AND($O$4&gt;=$AL$29,$O$4&lt;=$AM$29),$O$4,IF($O$4&lt;=$AL$29,$AL$29,IF($O$4&gt;=$AM$29,$AM$29,"Er")))</f>
        <v>45901</v>
      </c>
      <c r="AI7" s="58">
        <f>IF(AG7="Er",0,DATEDIF(AG7,AH7,"m")+ROUND(DAY(AH7)/DAY(DATE(YEAR(AH7),MONTH(AH7)+1,0)),0))</f>
        <v>0</v>
      </c>
      <c r="AJ7" s="59" t="s">
        <v>24</v>
      </c>
      <c r="AK7" s="57">
        <f>IF(AND($O$3&gt;=$AL$30,$O$3&lt;=$AM$30),$O$3,IF($O$3&lt;$AL$30,$AL$30,IF(AND($O$3&lt;=$AK$30,$O$3&gt;$AM$30),$AM$30,"Er")))</f>
        <v>46266</v>
      </c>
      <c r="AL7" s="57">
        <f>IF(AND($O$4&gt;=$AL$30,$O$4&lt;=$AM$30),$O$4,IF($O$4&lt;=$AL$30,$AL$30,IF($O$4&gt;=$AM$30,$AM$30,"Er")))</f>
        <v>46266</v>
      </c>
      <c r="AM7" s="58">
        <f>IF(AK7="Er",0,DATEDIF(AK7,AL7,"m")+ROUND(DAY(AL7)/DAY(DATE(YEAR(AL7),MONTH(AL7)+1,0)),0))</f>
        <v>0</v>
      </c>
      <c r="AN7" s="59" t="s">
        <v>24</v>
      </c>
      <c r="AO7" s="57">
        <f>IF(AND($O$3&gt;=$AL$31,$O$3&lt;=$AM$31),$O$3,IF($O$3&lt;$AL$31,$AL$31,IF(AND($O$3&lt;=$AK$31,$O$3&gt;$AM$31),$AM$31,"Er")))</f>
        <v>46631</v>
      </c>
      <c r="AP7" s="57">
        <f>IF(AND($O$4&gt;=$AL$31,$O$4&lt;=$AM$31),$O$4,IF($O$4&lt;=$AL$31,$AL$31,IF($O$4&gt;=$AM$31,$AM$31,"Er")))</f>
        <v>46631</v>
      </c>
      <c r="AQ7" s="58">
        <f>IF(AO7="Er",0,DATEDIF(AO7,AP7,"m")+ROUND(DAY(AP7)/DAY(DATE(YEAR(AP7),MONTH(AP7)+1,0)),0))</f>
        <v>0</v>
      </c>
      <c r="AR7" s="59" t="s">
        <v>24</v>
      </c>
      <c r="AS7" s="57">
        <f>IF(AND($O$3&gt;=$AL$32,$O$3&lt;=$AM$32),$O$3,IF($O$3&lt;$AL$32,$AL$32,IF(AND($O$3&lt;=$AK$32,$O$3&gt;$AM$32),$AM$32,"Er")))</f>
        <v>46997</v>
      </c>
      <c r="AT7" s="57">
        <f>IF(AND($O$4&gt;=$AL$32,$O$4&lt;=$AM$32),$O$4,IF($O$4&lt;=$AL$32,$AL$32,IF($O$4&gt;=$AM$32,$AM$32,"Er")))</f>
        <v>46997</v>
      </c>
      <c r="AU7" s="58">
        <f>IF(AS7="Er",0,DATEDIF(AS7,AT7,"m")+ROUND(DAY(AT7)/DAY(DATE(YEAR(AT7),MONTH(AT7)+1,0)),0))</f>
        <v>0</v>
      </c>
      <c r="AV7" s="59" t="s">
        <v>24</v>
      </c>
      <c r="AW7" s="57">
        <f>IF(AND($O$3&gt;=$AL$33,$O$3&lt;=$AM$33),$O$3,IF($O$3&lt;$AL$33,$AL$33,IF(AND($O$3&lt;=$AK$33,$O$3&gt;$AM$33),$AM$33,"Er")))</f>
        <v>47362</v>
      </c>
      <c r="AX7" s="57">
        <f>IF(AND($O$4&gt;=$AL$33,$O$4&lt;=$AM$33),$O$4,IF($O$4&lt;=$AL$33,$AL$33,IF($O$4&gt;=$AM$33,$AM$33,"Er")))</f>
        <v>47362</v>
      </c>
      <c r="AY7" s="58">
        <f>IF(AW7="Er",0,DATEDIF(AW7,AX7,"m")+ROUND(DAY(AX7)/DAY(DATE(YEAR(AX7),MONTH(AX7)+1,0)),0))</f>
        <v>0</v>
      </c>
      <c r="AZ7" s="22"/>
      <c r="BA7" s="379" t="str">
        <f>+$AI$29</f>
        <v>FY2026</v>
      </c>
      <c r="BB7" s="377"/>
      <c r="BC7" s="377"/>
      <c r="BD7" s="377" t="s">
        <v>25</v>
      </c>
      <c r="BE7" s="377"/>
      <c r="BF7" s="377" t="s">
        <v>26</v>
      </c>
      <c r="BG7" s="378"/>
      <c r="BH7" s="380" t="str">
        <f>+$AI$30</f>
        <v>FY2027</v>
      </c>
      <c r="BI7" s="364"/>
      <c r="BJ7" s="364"/>
      <c r="BK7" s="364" t="s">
        <v>25</v>
      </c>
      <c r="BL7" s="364"/>
      <c r="BM7" s="364" t="s">
        <v>26</v>
      </c>
      <c r="BN7" s="365"/>
      <c r="BO7" s="366" t="str">
        <f>+$AI$31</f>
        <v>FY2028</v>
      </c>
      <c r="BP7" s="366"/>
      <c r="BQ7" s="366"/>
      <c r="BR7" s="366" t="s">
        <v>25</v>
      </c>
      <c r="BS7" s="366"/>
      <c r="BT7" s="366" t="s">
        <v>26</v>
      </c>
      <c r="BU7" s="367"/>
      <c r="BV7" s="368" t="str">
        <f>+$AI$32</f>
        <v>FY2029</v>
      </c>
      <c r="BW7" s="368"/>
      <c r="BX7" s="368"/>
      <c r="BY7" s="368" t="s">
        <v>25</v>
      </c>
      <c r="BZ7" s="368"/>
      <c r="CA7" s="368" t="s">
        <v>26</v>
      </c>
      <c r="CB7" s="369"/>
      <c r="CC7" s="351" t="str">
        <f>+$AI$33</f>
        <v>FY2030</v>
      </c>
      <c r="CD7" s="351"/>
      <c r="CE7" s="351"/>
      <c r="CF7" s="351" t="s">
        <v>25</v>
      </c>
      <c r="CG7" s="351"/>
      <c r="CH7" s="352" t="s">
        <v>26</v>
      </c>
      <c r="CI7" s="353"/>
    </row>
    <row r="8" spans="2:88" ht="12.75" thickBot="1" x14ac:dyDescent="0.25">
      <c r="B8" s="446" t="s">
        <v>27</v>
      </c>
      <c r="C8" s="446"/>
      <c r="D8" s="191" t="s">
        <v>28</v>
      </c>
      <c r="E8" s="370"/>
      <c r="F8" s="370"/>
      <c r="G8" s="370"/>
      <c r="H8" s="370"/>
      <c r="I8" s="370"/>
      <c r="J8" s="206" t="s">
        <v>29</v>
      </c>
      <c r="K8" s="191" t="s">
        <v>30</v>
      </c>
      <c r="L8" s="187"/>
      <c r="M8" s="190" t="str">
        <f>TEXT(AJ29,"m/d/yy")&amp;" - "&amp;TEXT(AK29,"m/d/yy")</f>
        <v>7/1/25 - 6/30/26</v>
      </c>
      <c r="N8" s="190" t="str">
        <f>TEXT(AJ30,"m/d/yy")&amp;" - "&amp;TEXT(AK30,"m/d/yy")</f>
        <v>7/1/26 - 6/30/27</v>
      </c>
      <c r="O8" s="190" t="str">
        <f>TEXT(AJ31,"m/d/yy")&amp;" - "&amp;TEXT(AK31,"m/d/yy")</f>
        <v>7/1/27 - 6/30/28</v>
      </c>
      <c r="P8" s="316" t="str">
        <f>TEXT(AJ32,"m/d/yy")&amp;" - "&amp;TEXT(AK32,"m/d/yy")</f>
        <v>7/1/28 - 6/30/29</v>
      </c>
      <c r="Q8" s="316" t="str">
        <f>TEXT(AJ33,"m/d/yy")&amp;" - "&amp;TEXT(AK33,"m/d/yy")</f>
        <v>7/1/29 - 6/30/30</v>
      </c>
      <c r="S8" s="60" t="s">
        <v>21</v>
      </c>
      <c r="T8" s="416"/>
      <c r="U8" s="287" t="s">
        <v>31</v>
      </c>
      <c r="V8" s="288" t="s">
        <v>32</v>
      </c>
      <c r="W8" s="293" t="s">
        <v>31</v>
      </c>
      <c r="X8" s="294" t="s">
        <v>32</v>
      </c>
      <c r="Y8" s="295" t="s">
        <v>31</v>
      </c>
      <c r="Z8" s="296" t="s">
        <v>32</v>
      </c>
      <c r="AA8" s="297" t="s">
        <v>31</v>
      </c>
      <c r="AB8" s="298" t="s">
        <v>32</v>
      </c>
      <c r="AC8" s="299" t="s">
        <v>31</v>
      </c>
      <c r="AD8" s="300" t="s">
        <v>32</v>
      </c>
      <c r="AE8" s="282"/>
      <c r="AF8" s="64" t="s">
        <v>33</v>
      </c>
      <c r="AG8" s="61" t="s">
        <v>34</v>
      </c>
      <c r="AH8" s="62" t="s">
        <v>33</v>
      </c>
      <c r="AI8" s="63" t="s">
        <v>34</v>
      </c>
      <c r="AJ8" s="64" t="s">
        <v>33</v>
      </c>
      <c r="AK8" s="61" t="s">
        <v>34</v>
      </c>
      <c r="AL8" s="62" t="s">
        <v>33</v>
      </c>
      <c r="AM8" s="63" t="s">
        <v>34</v>
      </c>
      <c r="AN8" s="64" t="s">
        <v>33</v>
      </c>
      <c r="AO8" s="61" t="s">
        <v>34</v>
      </c>
      <c r="AP8" s="62" t="s">
        <v>33</v>
      </c>
      <c r="AQ8" s="63" t="s">
        <v>34</v>
      </c>
      <c r="AR8" s="64" t="s">
        <v>33</v>
      </c>
      <c r="AS8" s="61" t="s">
        <v>34</v>
      </c>
      <c r="AT8" s="62" t="s">
        <v>33</v>
      </c>
      <c r="AU8" s="63" t="s">
        <v>34</v>
      </c>
      <c r="AV8" s="64" t="s">
        <v>33</v>
      </c>
      <c r="AW8" s="61" t="s">
        <v>34</v>
      </c>
      <c r="AX8" s="62" t="s">
        <v>33</v>
      </c>
      <c r="AY8" s="63" t="s">
        <v>34</v>
      </c>
      <c r="AZ8" s="22"/>
      <c r="BA8" s="278" t="s">
        <v>29</v>
      </c>
      <c r="BB8" s="279" t="s">
        <v>30</v>
      </c>
      <c r="BC8" s="279" t="s">
        <v>35</v>
      </c>
      <c r="BD8" s="279" t="s">
        <v>34</v>
      </c>
      <c r="BE8" s="279" t="s">
        <v>33</v>
      </c>
      <c r="BF8" s="279" t="s">
        <v>34</v>
      </c>
      <c r="BG8" s="280" t="s">
        <v>33</v>
      </c>
      <c r="BH8" s="259" t="s">
        <v>29</v>
      </c>
      <c r="BI8" s="260" t="s">
        <v>30</v>
      </c>
      <c r="BJ8" s="260" t="s">
        <v>35</v>
      </c>
      <c r="BK8" s="260" t="s">
        <v>34</v>
      </c>
      <c r="BL8" s="260" t="s">
        <v>33</v>
      </c>
      <c r="BM8" s="260" t="s">
        <v>34</v>
      </c>
      <c r="BN8" s="261" t="s">
        <v>33</v>
      </c>
      <c r="BO8" s="252" t="s">
        <v>29</v>
      </c>
      <c r="BP8" s="252" t="s">
        <v>30</v>
      </c>
      <c r="BQ8" s="252" t="s">
        <v>35</v>
      </c>
      <c r="BR8" s="252" t="s">
        <v>34</v>
      </c>
      <c r="BS8" s="252" t="s">
        <v>33</v>
      </c>
      <c r="BT8" s="252" t="s">
        <v>34</v>
      </c>
      <c r="BU8" s="253" t="s">
        <v>33</v>
      </c>
      <c r="BV8" s="245" t="s">
        <v>29</v>
      </c>
      <c r="BW8" s="245" t="s">
        <v>30</v>
      </c>
      <c r="BX8" s="245" t="s">
        <v>35</v>
      </c>
      <c r="BY8" s="245" t="s">
        <v>34</v>
      </c>
      <c r="BZ8" s="245" t="s">
        <v>33</v>
      </c>
      <c r="CA8" s="245" t="s">
        <v>34</v>
      </c>
      <c r="CB8" s="246" t="s">
        <v>33</v>
      </c>
      <c r="CC8" s="224" t="s">
        <v>29</v>
      </c>
      <c r="CD8" s="224" t="s">
        <v>30</v>
      </c>
      <c r="CE8" s="224" t="s">
        <v>35</v>
      </c>
      <c r="CF8" s="224" t="s">
        <v>34</v>
      </c>
      <c r="CG8" s="224" t="s">
        <v>33</v>
      </c>
      <c r="CH8" s="309" t="s">
        <v>34</v>
      </c>
      <c r="CI8" s="310" t="s">
        <v>33</v>
      </c>
    </row>
    <row r="9" spans="2:88" x14ac:dyDescent="0.2">
      <c r="B9" s="451"/>
      <c r="C9" s="451"/>
      <c r="D9" s="2"/>
      <c r="E9" s="453"/>
      <c r="F9" s="454"/>
      <c r="G9" s="3"/>
      <c r="H9" s="2"/>
      <c r="I9" s="202"/>
      <c r="J9" s="220"/>
      <c r="K9" s="212"/>
      <c r="L9" s="187"/>
      <c r="M9" s="15">
        <f>IF($D9=$Y$45,$U9,IF(OR($D9=$Y$46,$D9=$Y$47,$D9=$Y$48,$D9=$Y$49),$V9,0))</f>
        <v>0</v>
      </c>
      <c r="N9" s="15">
        <f>IF($D9=$Y$45,$W9,IF(OR($D9=$Y$46,$D9=$Y$47,$D9=$Y$48,$D9=$Y$49),$X9,0))</f>
        <v>0</v>
      </c>
      <c r="O9" s="15">
        <f>IF($D9=$Y$45,$Y9,IF(OR($D9=$Y$46,$D9=$Y$47,$D9=$Y$48,$D9=$Y$49),$Z9,0))</f>
        <v>0</v>
      </c>
      <c r="P9" s="317">
        <f t="shared" ref="P9:P14" si="0">IF($D9=$Y$45,$AA9,IF(OR($D9=$Y$46,$D9=$Y$47,$D9=$Y$48),$AB9,0))</f>
        <v>0</v>
      </c>
      <c r="Q9" s="317">
        <f t="shared" ref="Q9:Q14" si="1">IF($D9=$Y$45,$AC9,IF(OR($D9=$Y$46,$D9=$Y$47,$D9=$Y$48),$AD9,0))</f>
        <v>0</v>
      </c>
      <c r="S9" s="22" t="s">
        <v>24</v>
      </c>
      <c r="T9" s="416"/>
      <c r="U9" s="289">
        <f>IF(AND($J9&lt;&gt;"",$H9=$S$9),$BD9,IF(AND($J9&lt;&gt;"",$H9=$S$10),$BE9,IF(AND($J9="",$H9=$S$9),$AG9,IF(AND($J9="",$H9=$S$10),$AF9,0))))</f>
        <v>0</v>
      </c>
      <c r="V9" s="290">
        <f>IF(AND($J9&lt;&gt;"",$H9=$S$9),$BF9,IF(AND($J9&lt;&gt;"",$H9=$S$10),$BG9,IF(AND($J9="",$H9=$S$9),$AI9,IF(AND($J9="",$H9=$S$10),$AH9,0))))</f>
        <v>0</v>
      </c>
      <c r="W9" s="289">
        <f>IF(AND($J9&lt;&gt;"",$H9=$S$9),$BK9,IF(AND($J9&lt;&gt;"",$H9=$S$10),$BL9,IF(AND($J9="",$H9=$S$9),$AK9,IF(AND($J9="",$H9=$S$10),$AJ9,0))))</f>
        <v>0</v>
      </c>
      <c r="X9" s="290">
        <f>IF(AND($J9&lt;&gt;"",$H9=$S$9),$BM9,IF(AND($J9&lt;&gt;"",$H9=$S$10),$BN9,IF(AND($J9="",$H9=$S$9),$AM9,IF(AND($J9="",$H9=$S$10),$AL9,0))))</f>
        <v>0</v>
      </c>
      <c r="Y9" s="289">
        <f>IF(AND($J9&lt;&gt;"",$H9=$S$9),$BR9,IF(AND($J9&lt;&gt;"",$H9=$S$10),$BS9,IF(AND($J9="",$H9=$S$9),$AO9,IF(AND($J9="",$H9=$S$10),$AN9,0))))</f>
        <v>0</v>
      </c>
      <c r="Z9" s="290">
        <f>IF(AND($J9&lt;&gt;"",$H9=$S$9),$BT9,IF(AND($J9&lt;&gt;"",$H9=$S$10),$BU9,IF(AND($J9="",$H9=$S$9),$AQ9,IF(AND($J9="",$H9=$S$10),$AP9,0))))</f>
        <v>0</v>
      </c>
      <c r="AA9" s="289">
        <f>IF(AND($J9&lt;&gt;"",$H9=$S$9),$BY9,IF(AND($J9&lt;&gt;"",$H9=$S$10),$BZ9,IF(AND($J9="",$H9=$S$9),$AS9,IF(AND($J9="",$H9=$S$10),$AR9,0))))</f>
        <v>0</v>
      </c>
      <c r="AB9" s="290">
        <f>IF(AND($J9&lt;&gt;"",$H9=$S$9),$CA9,IF(AND($J9&lt;&gt;"",$H9=$S$10),$CB9,IF(AND($J9="",$H9=$S$9),$AU9,IF(AND($J9="",$H9=$S$10),$AT9,0))))</f>
        <v>0</v>
      </c>
      <c r="AC9" s="289">
        <f>IF(AND($J9&lt;&gt;"",$H9=$S$9),$CF9,IF(AND($J9&lt;&gt;"",$H9=$S$10),$CG9,IF(AND($J9="",$H9=$S$9),$AW9,IF(AND($J9="",$H9=$S$10),$AV9,0))))</f>
        <v>0</v>
      </c>
      <c r="AD9" s="290">
        <f>IF(AND($J9&lt;&gt;"",$H9=$S$9),$CH9,IF(AND($J9&lt;&gt;"",$H9=$S$10),$CI9,IF(AND($J9="",$H9=$S$9),$AY9,IF(AND($J9="",$H9=$S$10),$AX9,0))))</f>
        <v>0</v>
      </c>
      <c r="AE9" s="282"/>
      <c r="AF9" s="209">
        <f>IF($AG$6="Er",0,E9*$AI$16*G9/12*$AI$6*I9)</f>
        <v>0</v>
      </c>
      <c r="AG9" s="65">
        <f>IF($AG$7="Er",0,E9*$AI$16*G9/9*$AI$7*I9)</f>
        <v>0</v>
      </c>
      <c r="AH9" s="66">
        <f>IF($AG$6="Er", 0, E9*$AI$16*G9/12*$AI$6*I9)</f>
        <v>0</v>
      </c>
      <c r="AI9" s="67">
        <f>IF($AG$7="Er", 0, E9*$AI$16*G9/9*$AI$7*I9)</f>
        <v>0</v>
      </c>
      <c r="AJ9" s="209">
        <f t="shared" ref="AJ9:AJ14" si="2">($E9*$AM$16)*$G9/12*$AM$6*$I9</f>
        <v>0</v>
      </c>
      <c r="AK9" s="65">
        <f t="shared" ref="AK9:AK14" si="3">($E9*$AM$16)*$G9/9*$AM$7*$I9</f>
        <v>0</v>
      </c>
      <c r="AL9" s="66">
        <f t="shared" ref="AL9:AL14" si="4">IF($AK$6="Er", 0, E9*G9/12*$AM$6*I9)</f>
        <v>0</v>
      </c>
      <c r="AM9" s="67">
        <f t="shared" ref="AM9:AM14" si="5">IF($AK$7="Er", 0, E9*G9/9*$AM$7*I9)</f>
        <v>0</v>
      </c>
      <c r="AN9" s="209">
        <f t="shared" ref="AN9:AN14" si="6">($E9*$AQ$16)*$G9/12*$AQ$6*$I9</f>
        <v>0</v>
      </c>
      <c r="AO9" s="65">
        <f t="shared" ref="AO9:AO14" si="7">($E9*$AQ$16)*$G9/9*$AQ$7*$I9</f>
        <v>0</v>
      </c>
      <c r="AP9" s="66">
        <f t="shared" ref="AP9:AP14" si="8">IF($AO$6="Er", 0, E9*G9/12*$AQ$6*I9)</f>
        <v>0</v>
      </c>
      <c r="AQ9" s="67">
        <f t="shared" ref="AQ9:AQ14" si="9">IF($AO$7="Er", 0, E9*G9/9*$AQ$7*I9)</f>
        <v>0</v>
      </c>
      <c r="AR9" s="209">
        <f t="shared" ref="AR9:AR14" si="10">($E9*$AU$16)*$G9/12*$AU$6*$I9</f>
        <v>0</v>
      </c>
      <c r="AS9" s="65">
        <f t="shared" ref="AS9:AS14" si="11">($E9*$AU$16)*$G9/9*$AU$7*$I9</f>
        <v>0</v>
      </c>
      <c r="AT9" s="66">
        <f t="shared" ref="AT9:AT14" si="12">IF($AS$6="Er", 0, E9*G9/12*$AU$6*I9)</f>
        <v>0</v>
      </c>
      <c r="AU9" s="67">
        <f t="shared" ref="AU9:AU14" si="13">IF($AS$7="Er", 0, E9*G9/9*$AU$7*I9)</f>
        <v>0</v>
      </c>
      <c r="AV9" s="209">
        <f t="shared" ref="AV9:AV14" si="14">($E9*$AY$16)*$G9/12*$AY$6*$I9</f>
        <v>0</v>
      </c>
      <c r="AW9" s="65">
        <f t="shared" ref="AW9:AW14" si="15">($E9*$AY$16)*$G9/9*$AY$7*$I9</f>
        <v>0</v>
      </c>
      <c r="AX9" s="66">
        <f t="shared" ref="AX9:AX14" si="16">IF($AW$6="Er", 0, E9*G9/12*$AY$6*I9)</f>
        <v>0</v>
      </c>
      <c r="AY9" s="67">
        <f t="shared" ref="AY9:AY14" si="17">IF($AW$7="Er", 0, E9*G9/9*$AY$7*I9)</f>
        <v>0</v>
      </c>
      <c r="AZ9" s="22"/>
      <c r="BA9" s="270">
        <f>IF($H9=$S$9,IF(AND($J9&gt;=$AL$29,$J9&lt;=$AM$29),$J9,IF($J9&lt;$AL$29,$AL$29,IF(AND($J9&lt;=$AL$29,$J9&gt;$AM$29),$AM$29,"ER"))),IF($H9=$S$10,IF(AND($J9&gt;=$AJ$29,$J9&lt;=$AK$29),$J9,IF($J9&lt;$AJ$29,$AJ$29,"ER")),0))</f>
        <v>0</v>
      </c>
      <c r="BB9" s="271">
        <f>IF($H9=$S$9, IF(AND($K9&gt;=$AL$29,$K9&lt;=$AM$29),$K9, IF($K9&lt;=$AL$29,$AL$29, IF($K9&gt;=$AM$29,$AM$29, "ER"))),IF($H9=$S10, IF(AND($K9&gt;=$AJ$29,$K9&lt;=$AK$29),$K9,IF($K9&lt;=$AJ$29,$AJ$29,IF($K9&gt;$AK$29,$AK$29,"ER"))),0))</f>
        <v>0</v>
      </c>
      <c r="BC9" s="272">
        <f t="shared" ref="BC9:BC14" si="18">IF($BA9="ER",0,DATEDIF($BA9,$BB9,"M")+ROUND(DAY($BB9)/DAY(DATE(YEAR($BB9),MONTH($BB9)+1,0)),0))</f>
        <v>0</v>
      </c>
      <c r="BD9" s="242">
        <f>IF($BA9="ER",0, IF($D9=$Y$45,$E9*$BE$16/9*$BC9*$G9*$I9,0))</f>
        <v>0</v>
      </c>
      <c r="BE9" s="233">
        <f>IF($BA9="ER",0, IF($D9=$Y$45,$E9*$BE$16/12*$BC9*$G9*$I9,0))</f>
        <v>0</v>
      </c>
      <c r="BF9" s="242">
        <f t="shared" ref="BF9:BF14" si="19">IF($BA9="ER",0, IF(OR($D9=$Y$46,$D9=$Y$47,$D9=$Y$48),$E9/9*$BC9*$G9*$I9,0))</f>
        <v>0</v>
      </c>
      <c r="BG9" s="233">
        <f t="shared" ref="BG9:BG14" si="20">IF($BA9="ER",0, IF(OR($D9=$Y$46,$D9=$Y$47,$D9=$Y$48),$E9/12*$BC9*$G9*$I9,0))</f>
        <v>0</v>
      </c>
      <c r="BH9" s="262">
        <f>IF($H9=$S$9,IF(AND($J9&gt;=$AL$30,$J9&lt;=$AM$30),$J9,IF($J9&lt;$AL$30,$AL$30,IF(AND($J9&lt;=$AL$30,$J9&gt;$AM$30),$AM$30,"ER"))),IF($H9=$S$10,IF(AND($J9&gt;=$AJ$30,$J9&lt;=$AK$30),$J9,IF($J9&lt;$AJ$30,$AJ$30,"ER")),0))</f>
        <v>0</v>
      </c>
      <c r="BI9" s="263">
        <f>IF($H9=$S$9, IF(AND($K9&gt;=$AL$30,$K9&lt;=$AM$30),$K9, IF($K9&lt;=$AL$30,$AL$30, IF($K9&gt;=$AM$30,$AM$30, "ER"))),IF($H9=$S$10, IF(AND($K9&gt;=$AJ$30,$K9&lt;=$AK$30),$K9,IF($K9&lt;=$AJ$30,$AJ$30,IF($K9&gt;$AK$30,$AK$30,"ER"))),0))</f>
        <v>0</v>
      </c>
      <c r="BJ9" s="264">
        <f t="shared" ref="BJ9:BJ14" si="21">IF($BH9="ER",0,DATEDIF($BH9,$BI9,"M")+ROUND(DAY($BI9)/DAY(DATE(YEAR($BI9),MONTH($BI9)+1,0)),0))</f>
        <v>0</v>
      </c>
      <c r="BK9" s="242">
        <f t="shared" ref="BK9:BK14" si="22">IF($BH9="ER",0, IF($D9=$Y$45,$E9*$BL$16/9*$BJ9*$G9*$I9,0))</f>
        <v>0</v>
      </c>
      <c r="BL9" s="233">
        <f t="shared" ref="BL9:BL14" si="23">IF($BH9="ER",0, IF($D9=$Y$45,$E9*$BL$16/12*$BJ9*$G9*$I9,0))</f>
        <v>0</v>
      </c>
      <c r="BM9" s="242">
        <f t="shared" ref="BM9:BM14" si="24">IF($BH9="ER",0, IF(OR($D9=$Y$46,$D9=$Y$47,$D9=$Y$48),$E9/9*$BJ9*$G9*$I9,0))</f>
        <v>0</v>
      </c>
      <c r="BN9" s="233">
        <f t="shared" ref="BN9:BN14" si="25">IF($BH9="ER",0, IF(OR($D9=$Y$46,$D9=$Y$47,$D9=$Y$48),$E9/12*$BJ9*$G9*$I9,0))</f>
        <v>0</v>
      </c>
      <c r="BO9" s="254">
        <f>IF($H9=$S$9,IF(AND($J9&gt;=$AL$31,$J9&lt;=$AM$31),$J9,IF($J9&lt;$AL$31,$AL$31,IF(AND($J9&lt;=$AL$31,$J9&gt;$AM$31),$AM$31,"ER"))),IF($H9=$S$10,IF(AND($J9&gt;=$AJ$31,$J9&lt;=$AK$31),$J9,IF($J9&lt;$AJ$31,$AJ$31,"ER")),0))</f>
        <v>0</v>
      </c>
      <c r="BP9" s="254">
        <f>IF($H9=$S$9, IF(AND($K9&gt;=$AL$31,$K9&lt;=$AM$31),$K9, IF($K9&lt;=$AL$31,$AL$31, IF($K9&gt;=$AM$31,$AM$31, "ER"))),IF($H9=$S$10, IF(AND($K9&gt;=$AJ$31,$K9&lt;=$AK$31),$K9,IF($K9&lt;=$AJ$31,$AJ$31,IF($K9&gt;$AK$31,$AK$31,"ER"))),0))</f>
        <v>0</v>
      </c>
      <c r="BQ9" s="255">
        <f t="shared" ref="BQ9:BQ14" si="26">IF($BO9="ER",0,DATEDIF($BO9,$BP9,"M")+ROUND(DAY($BP9)/DAY(DATE(YEAR($BP9),MONTH($BP9)+1,0)),0))</f>
        <v>0</v>
      </c>
      <c r="BR9" s="242">
        <f t="shared" ref="BR9:BR14" si="27">IF($BO9="ER",0, IF($D9=$Y$45,$E9*$BS$16/9*$BQ9*$G9*$I9,0))</f>
        <v>0</v>
      </c>
      <c r="BS9" s="233">
        <f t="shared" ref="BS9:BS14" si="28">IF($BO9="ER",0, IF($D9=$Y$45,$E9*$BS$16/12*$BQ9*$G9*$I9,0))</f>
        <v>0</v>
      </c>
      <c r="BT9" s="242">
        <f t="shared" ref="BT9:BT14" si="29">IF($BO9="ER",0, IF(OR($D9=$Y$46,$D9=$Y$47,$D9=$Y$48),$E9/9*$BQ9*$G9*$I9,0))</f>
        <v>0</v>
      </c>
      <c r="BU9" s="233">
        <f t="shared" ref="BU9:BU14" si="30">IF($BO9="ER",0, IF(OR($D9=$Y$46,$D9=$Y$47,$D9=$Y$48),$E9/12*$BQ9*$G9*$I9,0))</f>
        <v>0</v>
      </c>
      <c r="BV9" s="248">
        <f>IF($H9=$S$9,IF(AND($J9&gt;=$AL$32,$J9&lt;=$AM$32),$J9,IF($J9&lt;$AL$32,$AL$32,IF(AND($J9&lt;=$AL$32,$J9&gt;$AM$32),$AM$32,"ER"))),IF($H9=$S$10,IF(AND($J9&gt;=$AJ$32,$J9&lt;=$AK$32),$J9,IF($J9&lt;$AJ$32,$AJ$32,"ER")),0))</f>
        <v>0</v>
      </c>
      <c r="BW9" s="248">
        <f>IF($H9=$S$9, IF(AND($K9&gt;=$AL$32,$K9&lt;=$AM$32),$K9, IF($K9&lt;=$AL$32,$AL$32, IF($K9&gt;=$AM$32,$AM$32, "ER"))),IF($H9=$S$10, IF(AND($K9&gt;=$AJ$32,$K9&lt;=$AK$32),$K9,IF($K9&lt;=$AJ$32,$AJ$32,IF($K9&gt;$AK$32,$AK$32,"ER"))),0))</f>
        <v>0</v>
      </c>
      <c r="BX9" s="249">
        <f t="shared" ref="BX9:BX14" si="31">IF($BV9="ER",0,DATEDIF($BV9,$BW9,"M")+ROUND(DAY($BW9)/DAY(DATE(YEAR($BW9),MONTH($BW9)+1,0)),0))</f>
        <v>0</v>
      </c>
      <c r="BY9" s="242">
        <f t="shared" ref="BY9:BY14" si="32">IF($BV9="ER",0, IF($D9=$Y$45,$E9*$BZ$16/9*$BX9*$G9*$I9,0))</f>
        <v>0</v>
      </c>
      <c r="BZ9" s="233">
        <f t="shared" ref="BZ9:BZ14" si="33">IF($BV9="ER",0, IF($D9=$Y$45,$E9*$BZ$16/12*$BX9*$G9*$I9,0))</f>
        <v>0</v>
      </c>
      <c r="CA9" s="242">
        <f t="shared" ref="CA9:CA14" si="34">IF($BV9="ER",0, IF(OR($D9=$Y$46,$D9=$Y$47,$D9=$Y$48),$E9/9*$BX9*$G9*$I9,0))</f>
        <v>0</v>
      </c>
      <c r="CB9" s="233">
        <f t="shared" ref="CB9:CB14" si="35">IF($BV9="ER",0, IF(OR($D9=$Y$46,$D9=$Y$47,$D9=$Y$48),$E9/12*$BX9*$G9*$I9,0))</f>
        <v>0</v>
      </c>
      <c r="CC9" s="231">
        <f>IF($H9=$S$9,IF(AND($J9&gt;=$AL$33,$J9&lt;=$AM$33),$J9,IF($J9&lt;$AL$33,$AL$33,IF(AND($J9&lt;=$AL$33,$J9&gt;$AM$33),$AM$33,"ER"))),IF($H9=$S$10,IF(AND($J9&gt;=$AJ$33,$J9&lt;=$AK$33),$J9,IF($J9&lt;$AJ$33,$AJ$33,"ER")),0))</f>
        <v>0</v>
      </c>
      <c r="CD9" s="231">
        <f>IF($H9=$S$9, IF(AND($K9&gt;=$AL$33,$K9&lt;=$AM$33),$K9, IF($K9&lt;=$AL$33,$AL$33, IF($K9&gt;=$AM$33,$AM$33, "ER"))),IF($H9=$S$10, IF(AND($K9&gt;=$AJ$33,$K9&lt;=$AK$33),$K9,IF($K9&lt;=$AJ$33,$AJ$33,IF($K9&gt;$AK$33,$AK$33,"ER"))),0))</f>
        <v>0</v>
      </c>
      <c r="CE9" s="239">
        <f t="shared" ref="CE9:CE14" si="36">IF($CC9="ER",0,DATEDIF($CC9,$CD9,"M")+ROUND(DAY($CD9)/DAY(DATE(YEAR($CD9),MONTH($CD9)+1,0)),0))</f>
        <v>0</v>
      </c>
      <c r="CF9" s="242">
        <f t="shared" ref="CF9:CF14" si="37">IF($CC9="ER",0, IF($D9=$Y$45,$E9*$CG$16/9*$CE9*$G9*$I9,0))</f>
        <v>0</v>
      </c>
      <c r="CG9" s="233">
        <f t="shared" ref="CG9:CG14" si="38">IF($CC9="ER",0, IF($D9=$Y$45,$E9*$CG$16/12*$CE9*$G9*$I9,0))</f>
        <v>0</v>
      </c>
      <c r="CH9" s="232">
        <f t="shared" ref="CH9:CH14" si="39">IF($CC9="ER",0, IF(OR($D9=$Y$46,$D9=$Y$47,$D9=$Y$48),$E9/9*$CE9*$G9*$I9,0))</f>
        <v>0</v>
      </c>
      <c r="CI9" s="233">
        <f t="shared" ref="CI9:CI14" si="40">IF($CC9="ER",0, IF(OR($D9=$Y$46,$D9=$Y$47,$D9=$Y$48),$E9/12*$CE9*$G9*$I9,0))</f>
        <v>0</v>
      </c>
      <c r="CJ9" s="350">
        <f>SUM(M9:O9)</f>
        <v>0</v>
      </c>
    </row>
    <row r="10" spans="2:88" x14ac:dyDescent="0.2">
      <c r="B10" s="451"/>
      <c r="C10" s="451"/>
      <c r="D10" s="2"/>
      <c r="E10" s="453"/>
      <c r="F10" s="454"/>
      <c r="G10" s="3"/>
      <c r="H10" s="2"/>
      <c r="I10" s="202"/>
      <c r="J10" s="220"/>
      <c r="K10" s="212"/>
      <c r="L10" s="187"/>
      <c r="M10" s="15">
        <f t="shared" ref="M10:M14" si="41">IF($D10=$Y$45,$U10,IF(OR($D10=$Y$46,$D10=$Y$47,$D10=$Y$48,$D10=$Y$49),$V10,0))</f>
        <v>0</v>
      </c>
      <c r="N10" s="15">
        <f t="shared" ref="N10:N14" si="42">IF($D10=$Y$45,$W10,IF(OR($D10=$Y$46,$D10=$Y$47,$D10=$Y$48,$D10=$Y$49),$X10,0))</f>
        <v>0</v>
      </c>
      <c r="O10" s="15">
        <f t="shared" ref="O10:O14" si="43">IF($D10=$Y$45,$Y10,IF(OR($D10=$Y$46,$D10=$Y$47,$D10=$Y$48,$D10=$Y$49),$Z10,0))</f>
        <v>0</v>
      </c>
      <c r="P10" s="317">
        <f t="shared" si="0"/>
        <v>0</v>
      </c>
      <c r="Q10" s="317">
        <f t="shared" si="1"/>
        <v>0</v>
      </c>
      <c r="S10" s="22" t="s">
        <v>17</v>
      </c>
      <c r="T10" s="416"/>
      <c r="U10" s="289">
        <f t="shared" ref="U10:U15" si="44">IF(AND($J10&lt;&gt;"",$H10=$S$9),$BD10,IF(AND($J10&lt;&gt;"",$H10=$S$10),$BE10,IF(AND($J10="",$H10=$S$9),$AG10,IF(AND($J10="",$H10=$S$10),$AF10,0))))</f>
        <v>0</v>
      </c>
      <c r="V10" s="290">
        <f t="shared" ref="V10:V15" si="45">IF(AND($J10&lt;&gt;"",$H10=$S$9),$BF10,IF(AND($J10&lt;&gt;"",$H10=$S$10),$BG10,IF(AND($J10="",$H10=$S$9),$AI10,IF(AND($J10="",$H10=$S$10),$AH10,0))))</f>
        <v>0</v>
      </c>
      <c r="W10" s="289">
        <f t="shared" ref="W10:W15" si="46">IF(AND($J10&lt;&gt;"",$H10=$S$9),$BK10,IF(AND($J10&lt;&gt;"",$H10=$S$10),$BL10,IF(AND($J10="",$H10=$S$9),$AK10,IF(AND($J10="",$H10=$S$10),$AJ10,0))))</f>
        <v>0</v>
      </c>
      <c r="X10" s="290">
        <f t="shared" ref="X10:X15" si="47">IF(AND($J10&lt;&gt;"",$H10=$S$9),$BM10,IF(AND($J10&lt;&gt;"",$H10=$S$10),$BN10,IF(AND($J10="",$H10=$S$9),$AM10,IF(AND($J10="",$H10=$S$10),$AL10,0))))</f>
        <v>0</v>
      </c>
      <c r="Y10" s="289">
        <f t="shared" ref="Y10:Y15" si="48">IF(AND($J10&lt;&gt;"",$H10=$S$9),$BR10,IF(AND($J10&lt;&gt;"",$H10=$S$10),$BS10,IF(AND($J10="",$H10=$S$9),$AO10,IF(AND($J10="",$H10=$S$10),$AN10,0))))</f>
        <v>0</v>
      </c>
      <c r="Z10" s="290">
        <f t="shared" ref="Z10:Z15" si="49">IF(AND($J10&lt;&gt;"",$H10=$S$9),$BT10,IF(AND($J10&lt;&gt;"",$H10=$S$10),$BU10,IF(AND($J10="",$H10=$S$9),$AQ10,IF(AND($J10="",$H10=$S$10),$AP10,0))))</f>
        <v>0</v>
      </c>
      <c r="AA10" s="289">
        <f t="shared" ref="AA10:AA15" si="50">IF(AND($J10&lt;&gt;"",$H10=$S$9),$BY10,IF(AND($J10&lt;&gt;"",$H10=$S$10),$BZ10,IF(AND($J10="",$H10=$S$9),$AS10,IF(AND($J10="",$H10=$S$10),$AR10,0))))</f>
        <v>0</v>
      </c>
      <c r="AB10" s="290">
        <f t="shared" ref="AB10:AB15" si="51">IF(AND($J10&lt;&gt;"",$H10=$S$9),$CA10,IF(AND($J10&lt;&gt;"",$H10=$S$10),$CB10,IF(AND($J10="",$H10=$S$9),$AU10,IF(AND($J10="",$H10=$S$10),$AT10,0))))</f>
        <v>0</v>
      </c>
      <c r="AC10" s="289">
        <f t="shared" ref="AC10:AC15" si="52">IF(AND($J10&lt;&gt;"",$H10=$S$9),$CF10,IF(AND($J10&lt;&gt;"",$H10=$S$10),$CG10,IF(AND($J10="",$H10=$S$9),$AW10,IF(AND($J10="",$H10=$S$10),$AV10,0))))</f>
        <v>0</v>
      </c>
      <c r="AD10" s="290">
        <f t="shared" ref="AD10:AD15" si="53">IF(AND($J10&lt;&gt;"",$H10=$S$9),$CH10,IF(AND($J10&lt;&gt;"",$H10=$S$10),$CI10,IF(AND($J10="",$H10=$S$9),$AY10,IF(AND($J10="",$H10=$S$10),$AX10,0))))</f>
        <v>0</v>
      </c>
      <c r="AE10" s="282"/>
      <c r="AF10" s="210">
        <f t="shared" ref="AF10:AF14" si="54">IF($AG$6="Er",0,E10*G10/12*$AI$6*I10)</f>
        <v>0</v>
      </c>
      <c r="AG10" s="68">
        <f t="shared" ref="AG10:AG14" si="55">IF($AG$7="Er",0,E10*G10/9*$AI$7*I10)</f>
        <v>0</v>
      </c>
      <c r="AH10" s="69">
        <f t="shared" ref="AH10:AH14" si="56">IF($AG$6="Er", 0, E10*G10/12*$AI$6*I10)</f>
        <v>0</v>
      </c>
      <c r="AI10" s="70">
        <f t="shared" ref="AI10:AI14" si="57">IF($AG$7="Er", 0, E10*G10/9*$AI$7*I10)</f>
        <v>0</v>
      </c>
      <c r="AJ10" s="210">
        <f t="shared" si="2"/>
        <v>0</v>
      </c>
      <c r="AK10" s="68">
        <f t="shared" si="3"/>
        <v>0</v>
      </c>
      <c r="AL10" s="69">
        <f t="shared" si="4"/>
        <v>0</v>
      </c>
      <c r="AM10" s="70">
        <f t="shared" si="5"/>
        <v>0</v>
      </c>
      <c r="AN10" s="210">
        <f t="shared" si="6"/>
        <v>0</v>
      </c>
      <c r="AO10" s="68">
        <f t="shared" si="7"/>
        <v>0</v>
      </c>
      <c r="AP10" s="69">
        <f t="shared" si="8"/>
        <v>0</v>
      </c>
      <c r="AQ10" s="70">
        <f t="shared" si="9"/>
        <v>0</v>
      </c>
      <c r="AR10" s="210">
        <f t="shared" si="10"/>
        <v>0</v>
      </c>
      <c r="AS10" s="68">
        <f t="shared" si="11"/>
        <v>0</v>
      </c>
      <c r="AT10" s="69">
        <f t="shared" si="12"/>
        <v>0</v>
      </c>
      <c r="AU10" s="70">
        <f t="shared" si="13"/>
        <v>0</v>
      </c>
      <c r="AV10" s="210">
        <f t="shared" si="14"/>
        <v>0</v>
      </c>
      <c r="AW10" s="68">
        <f t="shared" si="15"/>
        <v>0</v>
      </c>
      <c r="AX10" s="69">
        <f t="shared" si="16"/>
        <v>0</v>
      </c>
      <c r="AY10" s="70">
        <f t="shared" si="17"/>
        <v>0</v>
      </c>
      <c r="AZ10" s="22"/>
      <c r="BA10" s="273">
        <f t="shared" ref="BA10:BA14" si="58">IF($H10=$S$9,IF(AND($J10&gt;=$AL$29,$J10&lt;=$AM$29),$J10,IF($J10&lt;$AL$29,$AL$29,IF(AND($J10&lt;=$AL$29,$J10&gt;$AM$29),$AM$29,"ER"))),IF($H10=$S$10,IF(AND($J10&gt;=$AJ$29,$J10&lt;=$AK$29),$J10,IF($J10&lt;$AJ$29,$AJ$29,"ER")),0))</f>
        <v>0</v>
      </c>
      <c r="BB10" s="225">
        <f>IF($H10=$S$9, IF(AND($K10&gt;=$AL$29,$K10&lt;=$AM$29),$K10, IF($K10&lt;=$AL$29,$AL$29, IF($K10&gt;=$AM$29,$AM$29, "ER"))),IF($H10=$S$10, IF(AND($K10&gt;=$AJ$29,$K10&lt;=$AK$29),$K10,IF($K10&lt;=$AJ$29,$AJ$29,IF($K10&gt;$AK$29,$AK$29,"ER"))),0))</f>
        <v>0</v>
      </c>
      <c r="BC10" s="274">
        <f t="shared" si="18"/>
        <v>0</v>
      </c>
      <c r="BD10" s="243">
        <f t="shared" ref="BD10:BD14" si="59">IF($BA10="ER",0, IF($D10=$Y$45,$E10/9*$BC10*$G10*$I10,0))</f>
        <v>0</v>
      </c>
      <c r="BE10" s="235">
        <f t="shared" ref="BE10:BE14" si="60">IF($BA10="ER",0, IF($D10=$Y$45,$E10/12*$BC10*$G10*$I10,0))</f>
        <v>0</v>
      </c>
      <c r="BF10" s="243">
        <f t="shared" si="19"/>
        <v>0</v>
      </c>
      <c r="BG10" s="235">
        <f t="shared" si="20"/>
        <v>0</v>
      </c>
      <c r="BH10" s="265">
        <f t="shared" ref="BH10:BH14" si="61">IF($H10=$S$9,IF(AND($J10&gt;=$AL$30,$J10&lt;=$AM$30),$J10,IF($J10&lt;$AL$30,$AL$30,IF(AND($J10&lt;=$AL$30,$J10&gt;$AM$30),$AM$30,"ER"))),IF($H10=$S$10,IF(AND($J10&gt;=$AJ$30,$J10&lt;=$AK$30),$J10,IF($J10&lt;$AJ$30,$AJ$30,"ER")),0))</f>
        <v>0</v>
      </c>
      <c r="BI10" s="229">
        <f t="shared" ref="BI10:BI14" si="62">IF($H10=$S$9, IF(AND($K10&gt;=$AL$30,$K10&lt;=$AM$30),$K10, IF($K10&lt;=$AL$30,$AL$30, IF($K10&gt;=$AM$30,$AM$30, "ER"))),IF($H10=$S$10, IF(AND($K10&gt;=$AJ$30,$K10&lt;=$AK$30),$K10,IF($K10&lt;=$AJ$30,$AJ$30,IF($K10&gt;$AK$30,$AK$30,"ER"))),0))</f>
        <v>0</v>
      </c>
      <c r="BJ10" s="266">
        <f t="shared" si="21"/>
        <v>0</v>
      </c>
      <c r="BK10" s="243">
        <f t="shared" si="22"/>
        <v>0</v>
      </c>
      <c r="BL10" s="235">
        <f t="shared" si="23"/>
        <v>0</v>
      </c>
      <c r="BM10" s="243">
        <f t="shared" si="24"/>
        <v>0</v>
      </c>
      <c r="BN10" s="235">
        <f t="shared" si="25"/>
        <v>0</v>
      </c>
      <c r="BO10" s="228">
        <f t="shared" ref="BO10:BO14" si="63">IF($H10=$S$9,IF(AND($J10&gt;=$AL$31,$J10&lt;=$AM$31),$J10,IF($J10&lt;$AL$31,$AL$31,IF(AND($J10&lt;=$AL$31,$J10&gt;$AM$31),$AM$31,"ER"))),IF($H10=$S$10,IF(AND($J10&gt;=$AJ$31,$J10&lt;=$AK$31),$J10,IF($J10&lt;$AJ$31,$AJ$31,"ER")),0))</f>
        <v>0</v>
      </c>
      <c r="BP10" s="228">
        <f t="shared" ref="BP10:BP14" si="64">IF($H10=$S$9, IF(AND($K10&gt;=$AL$31,$K10&lt;=$AM$31),$K10, IF($K10&lt;=$AL$31,$AL$31, IF($K10&gt;=$AM$31,$AM$31, "ER"))),IF($H10=$S$10, IF(AND($K10&gt;=$AJ$31,$K10&lt;=$AK$31),$K10,IF($K10&lt;=$AJ$31,$AJ$31,IF($K10&gt;$AK$31,$AK$31,"ER"))),0))</f>
        <v>0</v>
      </c>
      <c r="BQ10" s="256">
        <f t="shared" si="26"/>
        <v>0</v>
      </c>
      <c r="BR10" s="243">
        <f t="shared" si="27"/>
        <v>0</v>
      </c>
      <c r="BS10" s="235">
        <f t="shared" si="28"/>
        <v>0</v>
      </c>
      <c r="BT10" s="243">
        <f t="shared" si="29"/>
        <v>0</v>
      </c>
      <c r="BU10" s="235">
        <f t="shared" si="30"/>
        <v>0</v>
      </c>
      <c r="BV10" s="230">
        <f t="shared" ref="BV10:BV14" si="65">IF($H10=$S$9,IF(AND($J10&gt;=$AL$32,$J10&lt;=$AM$32),$J10,IF($J10&lt;$AL$32,$AL$32,IF(AND($J10&lt;=$AL$32,$J10&gt;$AM$32),$AM$32,"ER"))),IF($H10=$S$10,IF(AND($J10&gt;=$AJ$32,$J10&lt;=$AK$32),$J10,IF($J10&lt;$AJ$32,$AJ$32,"ER")),0))</f>
        <v>0</v>
      </c>
      <c r="BW10" s="230">
        <f t="shared" ref="BW10:BW14" si="66">IF($H10=$S$9, IF(AND($K10&gt;=$AL$32,$K10&lt;=$AM$32),$K10, IF($K10&lt;=$AL$32,$AL$32, IF($K10&gt;=$AM$32,$AM$32, "ER"))),IF($H10=$S$10, IF(AND($K10&gt;=$AJ$32,$K10&lt;=$AK$32),$K10,IF($K10&lt;=$AJ$32,$AJ$32,IF($K10&gt;$AK$32,$AK$32,"ER"))),0))</f>
        <v>0</v>
      </c>
      <c r="BX10" s="250">
        <f t="shared" si="31"/>
        <v>0</v>
      </c>
      <c r="BY10" s="243">
        <f t="shared" si="32"/>
        <v>0</v>
      </c>
      <c r="BZ10" s="235">
        <f t="shared" si="33"/>
        <v>0</v>
      </c>
      <c r="CA10" s="243">
        <f t="shared" si="34"/>
        <v>0</v>
      </c>
      <c r="CB10" s="235">
        <f t="shared" si="35"/>
        <v>0</v>
      </c>
      <c r="CC10" s="227">
        <f t="shared" ref="CC10:CC14" si="67">IF($H10=$S$9,IF(AND($J10&gt;=$AL$33,$J10&lt;=$AM$33),$J10,IF($J10&lt;$AL$33,$AL$33,IF(AND($J10&lt;=$AL$33,$J10&gt;$AM$33),$AM$33,"ER"))),IF($H10=$S$10,IF(AND($J10&gt;=$AJ$33,$J10&lt;=$AK$33),$J10,IF($J10&lt;$AJ$33,$AJ$33,"ER")),0))</f>
        <v>0</v>
      </c>
      <c r="CD10" s="227">
        <f t="shared" ref="CD10:CD14" si="68">IF($H10=$S$9, IF(AND($K10&gt;=$AL$33,$K10&lt;=$AM$33),$K10, IF($K10&lt;=$AL$33,$AL$33, IF($K10&gt;=$AM$33,$AM$33, "ER"))),IF($H10=$S$10, IF(AND($K10&gt;=$AJ$33,$K10&lt;=$AK$33),$K10,IF($K10&lt;=$AJ$33,$AJ$33,IF($K10&gt;$AK$33,$AK$33,"ER"))),0))</f>
        <v>0</v>
      </c>
      <c r="CE10" s="240">
        <f t="shared" si="36"/>
        <v>0</v>
      </c>
      <c r="CF10" s="243">
        <f t="shared" si="37"/>
        <v>0</v>
      </c>
      <c r="CG10" s="235">
        <f t="shared" si="38"/>
        <v>0</v>
      </c>
      <c r="CH10" s="234">
        <f t="shared" si="39"/>
        <v>0</v>
      </c>
      <c r="CI10" s="235">
        <f t="shared" si="40"/>
        <v>0</v>
      </c>
      <c r="CJ10" s="350">
        <f t="shared" ref="CJ10:CJ68" si="69">SUM(M10:O10)</f>
        <v>0</v>
      </c>
    </row>
    <row r="11" spans="2:88" x14ac:dyDescent="0.2">
      <c r="B11" s="451"/>
      <c r="C11" s="451"/>
      <c r="D11" s="2"/>
      <c r="E11" s="453"/>
      <c r="F11" s="454"/>
      <c r="G11" s="3"/>
      <c r="H11" s="2"/>
      <c r="I11" s="202"/>
      <c r="J11" s="220"/>
      <c r="K11" s="212"/>
      <c r="L11" s="187"/>
      <c r="M11" s="15">
        <f t="shared" si="41"/>
        <v>0</v>
      </c>
      <c r="N11" s="15">
        <f t="shared" si="42"/>
        <v>0</v>
      </c>
      <c r="O11" s="15">
        <f t="shared" si="43"/>
        <v>0</v>
      </c>
      <c r="P11" s="317">
        <f t="shared" si="0"/>
        <v>0</v>
      </c>
      <c r="Q11" s="317">
        <f t="shared" si="1"/>
        <v>0</v>
      </c>
      <c r="T11" s="416"/>
      <c r="U11" s="289">
        <f t="shared" si="44"/>
        <v>0</v>
      </c>
      <c r="V11" s="290">
        <f t="shared" si="45"/>
        <v>0</v>
      </c>
      <c r="W11" s="289">
        <f t="shared" si="46"/>
        <v>0</v>
      </c>
      <c r="X11" s="290">
        <f t="shared" si="47"/>
        <v>0</v>
      </c>
      <c r="Y11" s="289">
        <f t="shared" si="48"/>
        <v>0</v>
      </c>
      <c r="Z11" s="290">
        <f t="shared" si="49"/>
        <v>0</v>
      </c>
      <c r="AA11" s="289">
        <f t="shared" si="50"/>
        <v>0</v>
      </c>
      <c r="AB11" s="290">
        <f t="shared" si="51"/>
        <v>0</v>
      </c>
      <c r="AC11" s="289">
        <f t="shared" si="52"/>
        <v>0</v>
      </c>
      <c r="AD11" s="290">
        <f t="shared" si="53"/>
        <v>0</v>
      </c>
      <c r="AE11" s="282"/>
      <c r="AF11" s="210">
        <f t="shared" si="54"/>
        <v>0</v>
      </c>
      <c r="AG11" s="68">
        <f t="shared" si="55"/>
        <v>0</v>
      </c>
      <c r="AH11" s="69">
        <f t="shared" si="56"/>
        <v>0</v>
      </c>
      <c r="AI11" s="70">
        <f t="shared" si="57"/>
        <v>0</v>
      </c>
      <c r="AJ11" s="210">
        <f t="shared" si="2"/>
        <v>0</v>
      </c>
      <c r="AK11" s="68">
        <f t="shared" si="3"/>
        <v>0</v>
      </c>
      <c r="AL11" s="69">
        <f t="shared" si="4"/>
        <v>0</v>
      </c>
      <c r="AM11" s="70">
        <f t="shared" si="5"/>
        <v>0</v>
      </c>
      <c r="AN11" s="210">
        <f t="shared" si="6"/>
        <v>0</v>
      </c>
      <c r="AO11" s="68">
        <f t="shared" si="7"/>
        <v>0</v>
      </c>
      <c r="AP11" s="69">
        <f t="shared" si="8"/>
        <v>0</v>
      </c>
      <c r="AQ11" s="70">
        <f t="shared" si="9"/>
        <v>0</v>
      </c>
      <c r="AR11" s="210">
        <f t="shared" si="10"/>
        <v>0</v>
      </c>
      <c r="AS11" s="68">
        <f t="shared" si="11"/>
        <v>0</v>
      </c>
      <c r="AT11" s="69">
        <f t="shared" si="12"/>
        <v>0</v>
      </c>
      <c r="AU11" s="70">
        <f t="shared" si="13"/>
        <v>0</v>
      </c>
      <c r="AV11" s="210">
        <f t="shared" si="14"/>
        <v>0</v>
      </c>
      <c r="AW11" s="68">
        <f t="shared" si="15"/>
        <v>0</v>
      </c>
      <c r="AX11" s="69">
        <f t="shared" si="16"/>
        <v>0</v>
      </c>
      <c r="AY11" s="70">
        <f t="shared" si="17"/>
        <v>0</v>
      </c>
      <c r="AZ11" s="22"/>
      <c r="BA11" s="273">
        <f t="shared" si="58"/>
        <v>0</v>
      </c>
      <c r="BB11" s="225">
        <f>IF($H11=$S$9, IF(AND($K11&gt;=$AL$29,$K11&lt;=$AM$29),$K11, IF($K11&lt;=$AL$29,$AL$29, IF($K11&gt;=$AM$29,$AM$29, "ER"))),IF($H11=$S$10, IF(AND($K11&gt;=$AJ$29,$K11&lt;=$AK$29),$K11,IF($K11&lt;=$AJ$29,$AJ$29,IF($K11&gt;$AK$29,$AK$29,"ER"))),0))</f>
        <v>0</v>
      </c>
      <c r="BC11" s="274">
        <f t="shared" si="18"/>
        <v>0</v>
      </c>
      <c r="BD11" s="243">
        <f t="shared" si="59"/>
        <v>0</v>
      </c>
      <c r="BE11" s="235">
        <f t="shared" si="60"/>
        <v>0</v>
      </c>
      <c r="BF11" s="243">
        <f t="shared" si="19"/>
        <v>0</v>
      </c>
      <c r="BG11" s="235">
        <f t="shared" si="20"/>
        <v>0</v>
      </c>
      <c r="BH11" s="265">
        <f t="shared" si="61"/>
        <v>0</v>
      </c>
      <c r="BI11" s="229">
        <f t="shared" si="62"/>
        <v>0</v>
      </c>
      <c r="BJ11" s="266">
        <f t="shared" si="21"/>
        <v>0</v>
      </c>
      <c r="BK11" s="243">
        <f t="shared" si="22"/>
        <v>0</v>
      </c>
      <c r="BL11" s="235">
        <f t="shared" si="23"/>
        <v>0</v>
      </c>
      <c r="BM11" s="243">
        <f t="shared" si="24"/>
        <v>0</v>
      </c>
      <c r="BN11" s="235">
        <f t="shared" si="25"/>
        <v>0</v>
      </c>
      <c r="BO11" s="228">
        <f t="shared" si="63"/>
        <v>0</v>
      </c>
      <c r="BP11" s="228">
        <f t="shared" si="64"/>
        <v>0</v>
      </c>
      <c r="BQ11" s="256">
        <f t="shared" si="26"/>
        <v>0</v>
      </c>
      <c r="BR11" s="243">
        <f t="shared" si="27"/>
        <v>0</v>
      </c>
      <c r="BS11" s="235">
        <f t="shared" si="28"/>
        <v>0</v>
      </c>
      <c r="BT11" s="243">
        <f t="shared" si="29"/>
        <v>0</v>
      </c>
      <c r="BU11" s="235">
        <f t="shared" si="30"/>
        <v>0</v>
      </c>
      <c r="BV11" s="230">
        <f t="shared" si="65"/>
        <v>0</v>
      </c>
      <c r="BW11" s="230">
        <f t="shared" si="66"/>
        <v>0</v>
      </c>
      <c r="BX11" s="250">
        <f t="shared" si="31"/>
        <v>0</v>
      </c>
      <c r="BY11" s="243">
        <f t="shared" si="32"/>
        <v>0</v>
      </c>
      <c r="BZ11" s="235">
        <f t="shared" si="33"/>
        <v>0</v>
      </c>
      <c r="CA11" s="243">
        <f t="shared" si="34"/>
        <v>0</v>
      </c>
      <c r="CB11" s="235">
        <f t="shared" si="35"/>
        <v>0</v>
      </c>
      <c r="CC11" s="227">
        <f t="shared" si="67"/>
        <v>0</v>
      </c>
      <c r="CD11" s="227">
        <f t="shared" si="68"/>
        <v>0</v>
      </c>
      <c r="CE11" s="240">
        <f t="shared" si="36"/>
        <v>0</v>
      </c>
      <c r="CF11" s="243">
        <f t="shared" si="37"/>
        <v>0</v>
      </c>
      <c r="CG11" s="235">
        <f t="shared" si="38"/>
        <v>0</v>
      </c>
      <c r="CH11" s="234">
        <f t="shared" si="39"/>
        <v>0</v>
      </c>
      <c r="CI11" s="235">
        <f t="shared" si="40"/>
        <v>0</v>
      </c>
      <c r="CJ11" s="350">
        <f t="shared" si="69"/>
        <v>0</v>
      </c>
    </row>
    <row r="12" spans="2:88" x14ac:dyDescent="0.2">
      <c r="B12" s="451"/>
      <c r="C12" s="451"/>
      <c r="D12" s="2"/>
      <c r="E12" s="453"/>
      <c r="F12" s="454"/>
      <c r="G12" s="3"/>
      <c r="H12" s="2"/>
      <c r="I12" s="202"/>
      <c r="J12" s="220"/>
      <c r="K12" s="212"/>
      <c r="L12" s="187"/>
      <c r="M12" s="15">
        <f t="shared" si="41"/>
        <v>0</v>
      </c>
      <c r="N12" s="15">
        <f t="shared" si="42"/>
        <v>0</v>
      </c>
      <c r="O12" s="15">
        <f t="shared" si="43"/>
        <v>0</v>
      </c>
      <c r="P12" s="317">
        <f t="shared" si="0"/>
        <v>0</v>
      </c>
      <c r="Q12" s="317">
        <f t="shared" si="1"/>
        <v>0</v>
      </c>
      <c r="S12" s="60" t="s">
        <v>36</v>
      </c>
      <c r="T12" s="416"/>
      <c r="U12" s="289">
        <f t="shared" si="44"/>
        <v>0</v>
      </c>
      <c r="V12" s="290">
        <f t="shared" si="45"/>
        <v>0</v>
      </c>
      <c r="W12" s="289">
        <f t="shared" si="46"/>
        <v>0</v>
      </c>
      <c r="X12" s="290">
        <f t="shared" si="47"/>
        <v>0</v>
      </c>
      <c r="Y12" s="289">
        <f t="shared" si="48"/>
        <v>0</v>
      </c>
      <c r="Z12" s="290">
        <f t="shared" si="49"/>
        <v>0</v>
      </c>
      <c r="AA12" s="289">
        <f t="shared" si="50"/>
        <v>0</v>
      </c>
      <c r="AB12" s="290">
        <f t="shared" si="51"/>
        <v>0</v>
      </c>
      <c r="AC12" s="289">
        <f t="shared" si="52"/>
        <v>0</v>
      </c>
      <c r="AD12" s="290">
        <f t="shared" si="53"/>
        <v>0</v>
      </c>
      <c r="AE12" s="282"/>
      <c r="AF12" s="210">
        <f t="shared" si="54"/>
        <v>0</v>
      </c>
      <c r="AG12" s="68">
        <f t="shared" si="55"/>
        <v>0</v>
      </c>
      <c r="AH12" s="69">
        <f t="shared" si="56"/>
        <v>0</v>
      </c>
      <c r="AI12" s="70">
        <f t="shared" si="57"/>
        <v>0</v>
      </c>
      <c r="AJ12" s="210">
        <f t="shared" si="2"/>
        <v>0</v>
      </c>
      <c r="AK12" s="68">
        <f t="shared" si="3"/>
        <v>0</v>
      </c>
      <c r="AL12" s="69">
        <f t="shared" si="4"/>
        <v>0</v>
      </c>
      <c r="AM12" s="70">
        <f t="shared" si="5"/>
        <v>0</v>
      </c>
      <c r="AN12" s="210">
        <f t="shared" si="6"/>
        <v>0</v>
      </c>
      <c r="AO12" s="68">
        <f t="shared" si="7"/>
        <v>0</v>
      </c>
      <c r="AP12" s="69">
        <f t="shared" si="8"/>
        <v>0</v>
      </c>
      <c r="AQ12" s="70">
        <f t="shared" si="9"/>
        <v>0</v>
      </c>
      <c r="AR12" s="210">
        <f t="shared" si="10"/>
        <v>0</v>
      </c>
      <c r="AS12" s="68">
        <f t="shared" si="11"/>
        <v>0</v>
      </c>
      <c r="AT12" s="69">
        <f t="shared" si="12"/>
        <v>0</v>
      </c>
      <c r="AU12" s="70">
        <f t="shared" si="13"/>
        <v>0</v>
      </c>
      <c r="AV12" s="210">
        <f t="shared" si="14"/>
        <v>0</v>
      </c>
      <c r="AW12" s="68">
        <f t="shared" si="15"/>
        <v>0</v>
      </c>
      <c r="AX12" s="69">
        <f t="shared" si="16"/>
        <v>0</v>
      </c>
      <c r="AY12" s="70">
        <f t="shared" si="17"/>
        <v>0</v>
      </c>
      <c r="AZ12" s="22"/>
      <c r="BA12" s="273">
        <f t="shared" si="58"/>
        <v>0</v>
      </c>
      <c r="BB12" s="225">
        <f t="shared" ref="BB12:BB14" si="70">IF($H12=$S$9, IF(AND($K12&gt;=$AL$29,$K12&lt;=$AM$29),$K12, IF($K12&lt;=$AL$29,$AL$29, IF($K12&gt;=$AM$29,$AM$29, "ER"))),IF($H12=$S$10, IF(AND($K12&gt;=$AJ$29,$K12&lt;=$AK$29),$K12,IF($K12&lt;=$AJ$29,$AJ$29,IF($K12&gt;$AK$29,$AK$29,"ER"))),0))</f>
        <v>0</v>
      </c>
      <c r="BC12" s="274">
        <f t="shared" si="18"/>
        <v>0</v>
      </c>
      <c r="BD12" s="243">
        <f t="shared" si="59"/>
        <v>0</v>
      </c>
      <c r="BE12" s="235">
        <f t="shared" si="60"/>
        <v>0</v>
      </c>
      <c r="BF12" s="243">
        <f t="shared" si="19"/>
        <v>0</v>
      </c>
      <c r="BG12" s="235">
        <f t="shared" si="20"/>
        <v>0</v>
      </c>
      <c r="BH12" s="265">
        <f t="shared" si="61"/>
        <v>0</v>
      </c>
      <c r="BI12" s="229">
        <f t="shared" si="62"/>
        <v>0</v>
      </c>
      <c r="BJ12" s="266">
        <f t="shared" si="21"/>
        <v>0</v>
      </c>
      <c r="BK12" s="243">
        <f t="shared" si="22"/>
        <v>0</v>
      </c>
      <c r="BL12" s="235">
        <f t="shared" si="23"/>
        <v>0</v>
      </c>
      <c r="BM12" s="243">
        <f t="shared" si="24"/>
        <v>0</v>
      </c>
      <c r="BN12" s="235">
        <f t="shared" si="25"/>
        <v>0</v>
      </c>
      <c r="BO12" s="228">
        <f t="shared" si="63"/>
        <v>0</v>
      </c>
      <c r="BP12" s="228">
        <f t="shared" si="64"/>
        <v>0</v>
      </c>
      <c r="BQ12" s="256">
        <f t="shared" si="26"/>
        <v>0</v>
      </c>
      <c r="BR12" s="243">
        <f t="shared" si="27"/>
        <v>0</v>
      </c>
      <c r="BS12" s="235">
        <f t="shared" si="28"/>
        <v>0</v>
      </c>
      <c r="BT12" s="243">
        <f t="shared" si="29"/>
        <v>0</v>
      </c>
      <c r="BU12" s="235">
        <f t="shared" si="30"/>
        <v>0</v>
      </c>
      <c r="BV12" s="230">
        <f t="shared" si="65"/>
        <v>0</v>
      </c>
      <c r="BW12" s="230">
        <f t="shared" si="66"/>
        <v>0</v>
      </c>
      <c r="BX12" s="250">
        <f t="shared" si="31"/>
        <v>0</v>
      </c>
      <c r="BY12" s="243">
        <f t="shared" si="32"/>
        <v>0</v>
      </c>
      <c r="BZ12" s="235">
        <f t="shared" si="33"/>
        <v>0</v>
      </c>
      <c r="CA12" s="243">
        <f t="shared" si="34"/>
        <v>0</v>
      </c>
      <c r="CB12" s="235">
        <f t="shared" si="35"/>
        <v>0</v>
      </c>
      <c r="CC12" s="227">
        <f t="shared" si="67"/>
        <v>0</v>
      </c>
      <c r="CD12" s="227">
        <f t="shared" si="68"/>
        <v>0</v>
      </c>
      <c r="CE12" s="240">
        <f t="shared" si="36"/>
        <v>0</v>
      </c>
      <c r="CF12" s="243">
        <f t="shared" si="37"/>
        <v>0</v>
      </c>
      <c r="CG12" s="235">
        <f t="shared" si="38"/>
        <v>0</v>
      </c>
      <c r="CH12" s="234">
        <f t="shared" si="39"/>
        <v>0</v>
      </c>
      <c r="CI12" s="235">
        <f t="shared" si="40"/>
        <v>0</v>
      </c>
      <c r="CJ12" s="350">
        <f t="shared" si="69"/>
        <v>0</v>
      </c>
    </row>
    <row r="13" spans="2:88" x14ac:dyDescent="0.2">
      <c r="B13" s="451"/>
      <c r="C13" s="451"/>
      <c r="D13" s="2"/>
      <c r="E13" s="453"/>
      <c r="F13" s="454"/>
      <c r="G13" s="3"/>
      <c r="H13" s="2"/>
      <c r="I13" s="202"/>
      <c r="J13" s="220"/>
      <c r="K13" s="212"/>
      <c r="L13" s="187"/>
      <c r="M13" s="15">
        <f t="shared" si="41"/>
        <v>0</v>
      </c>
      <c r="N13" s="15">
        <f t="shared" si="42"/>
        <v>0</v>
      </c>
      <c r="O13" s="15">
        <f>IF($D13=$Y$45,$Y13,IF(OR($D13=$Y$46,$D13=$Y$47,$D13=$Y$48,$D13=$Y$49),$Z13,0))</f>
        <v>0</v>
      </c>
      <c r="P13" s="317">
        <f t="shared" si="0"/>
        <v>0</v>
      </c>
      <c r="Q13" s="317">
        <f t="shared" si="1"/>
        <v>0</v>
      </c>
      <c r="S13" s="22" t="s">
        <v>37</v>
      </c>
      <c r="T13" s="416"/>
      <c r="U13" s="289">
        <f t="shared" si="44"/>
        <v>0</v>
      </c>
      <c r="V13" s="290">
        <f t="shared" si="45"/>
        <v>0</v>
      </c>
      <c r="W13" s="289">
        <f t="shared" si="46"/>
        <v>0</v>
      </c>
      <c r="X13" s="290">
        <f t="shared" si="47"/>
        <v>0</v>
      </c>
      <c r="Y13" s="289">
        <f t="shared" si="48"/>
        <v>0</v>
      </c>
      <c r="Z13" s="290">
        <f t="shared" si="49"/>
        <v>0</v>
      </c>
      <c r="AA13" s="289">
        <f t="shared" si="50"/>
        <v>0</v>
      </c>
      <c r="AB13" s="290">
        <f t="shared" si="51"/>
        <v>0</v>
      </c>
      <c r="AC13" s="289">
        <f t="shared" si="52"/>
        <v>0</v>
      </c>
      <c r="AD13" s="290">
        <f t="shared" si="53"/>
        <v>0</v>
      </c>
      <c r="AE13" s="282"/>
      <c r="AF13" s="210">
        <f t="shared" si="54"/>
        <v>0</v>
      </c>
      <c r="AG13" s="68">
        <f t="shared" si="55"/>
        <v>0</v>
      </c>
      <c r="AH13" s="69">
        <f t="shared" si="56"/>
        <v>0</v>
      </c>
      <c r="AI13" s="70">
        <f t="shared" si="57"/>
        <v>0</v>
      </c>
      <c r="AJ13" s="210">
        <f t="shared" si="2"/>
        <v>0</v>
      </c>
      <c r="AK13" s="68">
        <f t="shared" si="3"/>
        <v>0</v>
      </c>
      <c r="AL13" s="69">
        <f t="shared" si="4"/>
        <v>0</v>
      </c>
      <c r="AM13" s="70">
        <f t="shared" si="5"/>
        <v>0</v>
      </c>
      <c r="AN13" s="210">
        <f t="shared" si="6"/>
        <v>0</v>
      </c>
      <c r="AO13" s="68">
        <f t="shared" si="7"/>
        <v>0</v>
      </c>
      <c r="AP13" s="69">
        <f t="shared" si="8"/>
        <v>0</v>
      </c>
      <c r="AQ13" s="70">
        <f t="shared" si="9"/>
        <v>0</v>
      </c>
      <c r="AR13" s="210">
        <f t="shared" si="10"/>
        <v>0</v>
      </c>
      <c r="AS13" s="68">
        <f t="shared" si="11"/>
        <v>0</v>
      </c>
      <c r="AT13" s="69">
        <f t="shared" si="12"/>
        <v>0</v>
      </c>
      <c r="AU13" s="70">
        <f t="shared" si="13"/>
        <v>0</v>
      </c>
      <c r="AV13" s="210">
        <f t="shared" si="14"/>
        <v>0</v>
      </c>
      <c r="AW13" s="68">
        <f t="shared" si="15"/>
        <v>0</v>
      </c>
      <c r="AX13" s="69">
        <f t="shared" si="16"/>
        <v>0</v>
      </c>
      <c r="AY13" s="70">
        <f t="shared" si="17"/>
        <v>0</v>
      </c>
      <c r="AZ13" s="22"/>
      <c r="BA13" s="273">
        <f t="shared" si="58"/>
        <v>0</v>
      </c>
      <c r="BB13" s="225">
        <f t="shared" si="70"/>
        <v>0</v>
      </c>
      <c r="BC13" s="274">
        <f t="shared" si="18"/>
        <v>0</v>
      </c>
      <c r="BD13" s="243">
        <f t="shared" si="59"/>
        <v>0</v>
      </c>
      <c r="BE13" s="235">
        <f t="shared" si="60"/>
        <v>0</v>
      </c>
      <c r="BF13" s="243">
        <f t="shared" si="19"/>
        <v>0</v>
      </c>
      <c r="BG13" s="235">
        <f t="shared" si="20"/>
        <v>0</v>
      </c>
      <c r="BH13" s="265">
        <f t="shared" si="61"/>
        <v>0</v>
      </c>
      <c r="BI13" s="229">
        <f t="shared" si="62"/>
        <v>0</v>
      </c>
      <c r="BJ13" s="266">
        <f t="shared" si="21"/>
        <v>0</v>
      </c>
      <c r="BK13" s="243">
        <f t="shared" si="22"/>
        <v>0</v>
      </c>
      <c r="BL13" s="235">
        <f t="shared" si="23"/>
        <v>0</v>
      </c>
      <c r="BM13" s="243">
        <f t="shared" si="24"/>
        <v>0</v>
      </c>
      <c r="BN13" s="235">
        <f t="shared" si="25"/>
        <v>0</v>
      </c>
      <c r="BO13" s="228">
        <f t="shared" si="63"/>
        <v>0</v>
      </c>
      <c r="BP13" s="228">
        <f t="shared" si="64"/>
        <v>0</v>
      </c>
      <c r="BQ13" s="256">
        <f t="shared" si="26"/>
        <v>0</v>
      </c>
      <c r="BR13" s="243">
        <f t="shared" si="27"/>
        <v>0</v>
      </c>
      <c r="BS13" s="235">
        <f t="shared" si="28"/>
        <v>0</v>
      </c>
      <c r="BT13" s="243">
        <f t="shared" si="29"/>
        <v>0</v>
      </c>
      <c r="BU13" s="235">
        <f t="shared" si="30"/>
        <v>0</v>
      </c>
      <c r="BV13" s="230">
        <f t="shared" si="65"/>
        <v>0</v>
      </c>
      <c r="BW13" s="230">
        <f t="shared" si="66"/>
        <v>0</v>
      </c>
      <c r="BX13" s="250">
        <f t="shared" si="31"/>
        <v>0</v>
      </c>
      <c r="BY13" s="243">
        <f t="shared" si="32"/>
        <v>0</v>
      </c>
      <c r="BZ13" s="235">
        <f t="shared" si="33"/>
        <v>0</v>
      </c>
      <c r="CA13" s="243">
        <f t="shared" si="34"/>
        <v>0</v>
      </c>
      <c r="CB13" s="235">
        <f t="shared" si="35"/>
        <v>0</v>
      </c>
      <c r="CC13" s="227">
        <f t="shared" si="67"/>
        <v>0</v>
      </c>
      <c r="CD13" s="227">
        <f t="shared" si="68"/>
        <v>0</v>
      </c>
      <c r="CE13" s="240">
        <f t="shared" si="36"/>
        <v>0</v>
      </c>
      <c r="CF13" s="243">
        <f t="shared" si="37"/>
        <v>0</v>
      </c>
      <c r="CG13" s="235">
        <f t="shared" si="38"/>
        <v>0</v>
      </c>
      <c r="CH13" s="234">
        <f t="shared" si="39"/>
        <v>0</v>
      </c>
      <c r="CI13" s="235">
        <f t="shared" si="40"/>
        <v>0</v>
      </c>
      <c r="CJ13" s="350">
        <f t="shared" si="69"/>
        <v>0</v>
      </c>
    </row>
    <row r="14" spans="2:88" x14ac:dyDescent="0.2">
      <c r="B14" s="451"/>
      <c r="C14" s="451"/>
      <c r="D14" s="2"/>
      <c r="E14" s="453"/>
      <c r="F14" s="454"/>
      <c r="G14" s="3"/>
      <c r="H14" s="2"/>
      <c r="I14" s="202"/>
      <c r="J14" s="220"/>
      <c r="K14" s="212"/>
      <c r="L14" s="187"/>
      <c r="M14" s="15">
        <f t="shared" si="41"/>
        <v>0</v>
      </c>
      <c r="N14" s="15">
        <f t="shared" si="42"/>
        <v>0</v>
      </c>
      <c r="O14" s="15">
        <f t="shared" si="43"/>
        <v>0</v>
      </c>
      <c r="P14" s="317">
        <f t="shared" si="0"/>
        <v>0</v>
      </c>
      <c r="Q14" s="317">
        <f t="shared" si="1"/>
        <v>0</v>
      </c>
      <c r="S14" s="22" t="s">
        <v>38</v>
      </c>
      <c r="T14" s="416"/>
      <c r="U14" s="289">
        <f t="shared" si="44"/>
        <v>0</v>
      </c>
      <c r="V14" s="290">
        <f t="shared" si="45"/>
        <v>0</v>
      </c>
      <c r="W14" s="289">
        <f t="shared" si="46"/>
        <v>0</v>
      </c>
      <c r="X14" s="290">
        <f t="shared" si="47"/>
        <v>0</v>
      </c>
      <c r="Y14" s="289">
        <f t="shared" si="48"/>
        <v>0</v>
      </c>
      <c r="Z14" s="290">
        <f t="shared" si="49"/>
        <v>0</v>
      </c>
      <c r="AA14" s="289">
        <f t="shared" si="50"/>
        <v>0</v>
      </c>
      <c r="AB14" s="290">
        <f t="shared" si="51"/>
        <v>0</v>
      </c>
      <c r="AC14" s="289">
        <f t="shared" si="52"/>
        <v>0</v>
      </c>
      <c r="AD14" s="290">
        <f t="shared" si="53"/>
        <v>0</v>
      </c>
      <c r="AE14" s="282"/>
      <c r="AF14" s="211">
        <f t="shared" si="54"/>
        <v>0</v>
      </c>
      <c r="AG14" s="71">
        <f t="shared" si="55"/>
        <v>0</v>
      </c>
      <c r="AH14" s="72">
        <f t="shared" si="56"/>
        <v>0</v>
      </c>
      <c r="AI14" s="73">
        <f t="shared" si="57"/>
        <v>0</v>
      </c>
      <c r="AJ14" s="211">
        <f t="shared" si="2"/>
        <v>0</v>
      </c>
      <c r="AK14" s="71">
        <f t="shared" si="3"/>
        <v>0</v>
      </c>
      <c r="AL14" s="72">
        <f t="shared" si="4"/>
        <v>0</v>
      </c>
      <c r="AM14" s="73">
        <f t="shared" si="5"/>
        <v>0</v>
      </c>
      <c r="AN14" s="211">
        <f t="shared" si="6"/>
        <v>0</v>
      </c>
      <c r="AO14" s="71">
        <f t="shared" si="7"/>
        <v>0</v>
      </c>
      <c r="AP14" s="72">
        <f t="shared" si="8"/>
        <v>0</v>
      </c>
      <c r="AQ14" s="73">
        <f t="shared" si="9"/>
        <v>0</v>
      </c>
      <c r="AR14" s="211">
        <f t="shared" si="10"/>
        <v>0</v>
      </c>
      <c r="AS14" s="71">
        <f t="shared" si="11"/>
        <v>0</v>
      </c>
      <c r="AT14" s="72">
        <f t="shared" si="12"/>
        <v>0</v>
      </c>
      <c r="AU14" s="73">
        <f t="shared" si="13"/>
        <v>0</v>
      </c>
      <c r="AV14" s="211">
        <f t="shared" si="14"/>
        <v>0</v>
      </c>
      <c r="AW14" s="71">
        <f t="shared" si="15"/>
        <v>0</v>
      </c>
      <c r="AX14" s="72">
        <f t="shared" si="16"/>
        <v>0</v>
      </c>
      <c r="AY14" s="73">
        <f t="shared" si="17"/>
        <v>0</v>
      </c>
      <c r="AZ14" s="22"/>
      <c r="BA14" s="275">
        <f t="shared" si="58"/>
        <v>0</v>
      </c>
      <c r="BB14" s="276">
        <f t="shared" si="70"/>
        <v>0</v>
      </c>
      <c r="BC14" s="277">
        <f t="shared" si="18"/>
        <v>0</v>
      </c>
      <c r="BD14" s="244">
        <f t="shared" si="59"/>
        <v>0</v>
      </c>
      <c r="BE14" s="238">
        <f t="shared" si="60"/>
        <v>0</v>
      </c>
      <c r="BF14" s="244">
        <f t="shared" si="19"/>
        <v>0</v>
      </c>
      <c r="BG14" s="238">
        <f t="shared" si="20"/>
        <v>0</v>
      </c>
      <c r="BH14" s="267">
        <f t="shared" si="61"/>
        <v>0</v>
      </c>
      <c r="BI14" s="268">
        <f t="shared" si="62"/>
        <v>0</v>
      </c>
      <c r="BJ14" s="269">
        <f t="shared" si="21"/>
        <v>0</v>
      </c>
      <c r="BK14" s="244">
        <f t="shared" si="22"/>
        <v>0</v>
      </c>
      <c r="BL14" s="238">
        <f t="shared" si="23"/>
        <v>0</v>
      </c>
      <c r="BM14" s="244">
        <f t="shared" si="24"/>
        <v>0</v>
      </c>
      <c r="BN14" s="238">
        <f t="shared" si="25"/>
        <v>0</v>
      </c>
      <c r="BO14" s="257">
        <f t="shared" si="63"/>
        <v>0</v>
      </c>
      <c r="BP14" s="257">
        <f t="shared" si="64"/>
        <v>0</v>
      </c>
      <c r="BQ14" s="258">
        <f t="shared" si="26"/>
        <v>0</v>
      </c>
      <c r="BR14" s="244">
        <f t="shared" si="27"/>
        <v>0</v>
      </c>
      <c r="BS14" s="238">
        <f t="shared" si="28"/>
        <v>0</v>
      </c>
      <c r="BT14" s="244">
        <f t="shared" si="29"/>
        <v>0</v>
      </c>
      <c r="BU14" s="238">
        <f t="shared" si="30"/>
        <v>0</v>
      </c>
      <c r="BV14" s="247">
        <f t="shared" si="65"/>
        <v>0</v>
      </c>
      <c r="BW14" s="247">
        <f t="shared" si="66"/>
        <v>0</v>
      </c>
      <c r="BX14" s="251">
        <f t="shared" si="31"/>
        <v>0</v>
      </c>
      <c r="BY14" s="244">
        <f t="shared" si="32"/>
        <v>0</v>
      </c>
      <c r="BZ14" s="238">
        <f t="shared" si="33"/>
        <v>0</v>
      </c>
      <c r="CA14" s="244">
        <f t="shared" si="34"/>
        <v>0</v>
      </c>
      <c r="CB14" s="238">
        <f t="shared" si="35"/>
        <v>0</v>
      </c>
      <c r="CC14" s="236">
        <f t="shared" si="67"/>
        <v>0</v>
      </c>
      <c r="CD14" s="236">
        <f t="shared" si="68"/>
        <v>0</v>
      </c>
      <c r="CE14" s="241">
        <f t="shared" si="36"/>
        <v>0</v>
      </c>
      <c r="CF14" s="244">
        <f t="shared" si="37"/>
        <v>0</v>
      </c>
      <c r="CG14" s="238">
        <f t="shared" si="38"/>
        <v>0</v>
      </c>
      <c r="CH14" s="237">
        <f t="shared" si="39"/>
        <v>0</v>
      </c>
      <c r="CI14" s="238">
        <f t="shared" si="40"/>
        <v>0</v>
      </c>
      <c r="CJ14" s="350">
        <f t="shared" si="69"/>
        <v>0</v>
      </c>
    </row>
    <row r="15" spans="2:88" ht="12.75" thickBot="1" x14ac:dyDescent="0.25">
      <c r="B15" s="186"/>
      <c r="C15" s="187"/>
      <c r="D15" s="187"/>
      <c r="E15" s="187"/>
      <c r="F15" s="187"/>
      <c r="G15" s="187"/>
      <c r="H15" s="187"/>
      <c r="I15" s="187"/>
      <c r="J15" s="187"/>
      <c r="K15" s="187"/>
      <c r="L15" s="187"/>
      <c r="M15" s="188"/>
      <c r="N15" s="188"/>
      <c r="O15" s="188"/>
      <c r="P15" s="318"/>
      <c r="Q15" s="318"/>
      <c r="T15" s="417"/>
      <c r="U15" s="291">
        <f t="shared" si="44"/>
        <v>0</v>
      </c>
      <c r="V15" s="292">
        <f t="shared" si="45"/>
        <v>0</v>
      </c>
      <c r="W15" s="291">
        <f t="shared" si="46"/>
        <v>0</v>
      </c>
      <c r="X15" s="292">
        <f t="shared" si="47"/>
        <v>0</v>
      </c>
      <c r="Y15" s="291">
        <f t="shared" si="48"/>
        <v>0</v>
      </c>
      <c r="Z15" s="292">
        <f t="shared" si="49"/>
        <v>0</v>
      </c>
      <c r="AA15" s="291">
        <f t="shared" si="50"/>
        <v>0</v>
      </c>
      <c r="AB15" s="292">
        <f t="shared" si="51"/>
        <v>0</v>
      </c>
      <c r="AC15" s="291">
        <f t="shared" si="52"/>
        <v>0</v>
      </c>
      <c r="AD15" s="292">
        <f t="shared" si="53"/>
        <v>0</v>
      </c>
      <c r="AE15" s="282"/>
      <c r="AF15" s="434" t="s">
        <v>39</v>
      </c>
      <c r="AG15" s="422"/>
      <c r="AH15" s="423" t="s">
        <v>40</v>
      </c>
      <c r="AI15" s="424"/>
      <c r="AJ15" s="421" t="s">
        <v>39</v>
      </c>
      <c r="AK15" s="422"/>
      <c r="AL15" s="423" t="s">
        <v>40</v>
      </c>
      <c r="AM15" s="424"/>
      <c r="AN15" s="421" t="s">
        <v>39</v>
      </c>
      <c r="AO15" s="422"/>
      <c r="AP15" s="423" t="s">
        <v>40</v>
      </c>
      <c r="AQ15" s="424"/>
      <c r="AR15" s="421" t="s">
        <v>39</v>
      </c>
      <c r="AS15" s="422"/>
      <c r="AT15" s="423" t="s">
        <v>40</v>
      </c>
      <c r="AU15" s="424"/>
      <c r="AV15" s="421" t="s">
        <v>39</v>
      </c>
      <c r="AW15" s="422"/>
      <c r="AX15" s="423" t="s">
        <v>40</v>
      </c>
      <c r="AY15" s="424"/>
      <c r="AZ15" s="22"/>
      <c r="BD15" s="354" t="s">
        <v>39</v>
      </c>
      <c r="BE15" s="355"/>
      <c r="BF15" s="356" t="s">
        <v>40</v>
      </c>
      <c r="BG15" s="357"/>
      <c r="BK15" s="354" t="s">
        <v>39</v>
      </c>
      <c r="BL15" s="355"/>
      <c r="BM15" s="356" t="s">
        <v>40</v>
      </c>
      <c r="BN15" s="357"/>
      <c r="BR15" s="354" t="s">
        <v>39</v>
      </c>
      <c r="BS15" s="355"/>
      <c r="BT15" s="356" t="s">
        <v>40</v>
      </c>
      <c r="BU15" s="357"/>
      <c r="BY15" s="354" t="s">
        <v>39</v>
      </c>
      <c r="BZ15" s="355"/>
      <c r="CA15" s="356" t="s">
        <v>40</v>
      </c>
      <c r="CB15" s="357"/>
      <c r="CF15" s="354" t="s">
        <v>39</v>
      </c>
      <c r="CG15" s="355"/>
      <c r="CH15" s="356" t="s">
        <v>40</v>
      </c>
      <c r="CI15" s="357"/>
    </row>
    <row r="16" spans="2:88" ht="12.75" thickBot="1" x14ac:dyDescent="0.25">
      <c r="B16" s="448" t="s">
        <v>41</v>
      </c>
      <c r="C16" s="448"/>
      <c r="D16" s="448"/>
      <c r="E16" s="370" t="s">
        <v>20</v>
      </c>
      <c r="F16" s="370" t="s">
        <v>21</v>
      </c>
      <c r="G16" s="370" t="s">
        <v>42</v>
      </c>
      <c r="H16" s="370" t="s">
        <v>29</v>
      </c>
      <c r="I16" s="370" t="s">
        <v>30</v>
      </c>
      <c r="J16" s="370" t="s">
        <v>43</v>
      </c>
      <c r="K16" s="370" t="s">
        <v>44</v>
      </c>
      <c r="L16" s="187"/>
      <c r="M16" s="188"/>
      <c r="N16" s="188"/>
      <c r="O16" s="188"/>
      <c r="P16" s="318"/>
      <c r="Q16" s="318"/>
      <c r="T16" s="96"/>
      <c r="U16" s="96"/>
      <c r="V16" s="96"/>
      <c r="W16" s="96"/>
      <c r="X16" s="96"/>
      <c r="Y16" s="96"/>
      <c r="Z16" s="96"/>
      <c r="AA16" s="96"/>
      <c r="AB16" s="96"/>
      <c r="AC16" s="96"/>
      <c r="AD16" s="96"/>
      <c r="AE16" s="96"/>
      <c r="AF16" s="195"/>
      <c r="AG16" s="195"/>
      <c r="AH16" s="196"/>
      <c r="AI16" s="226">
        <f>1.05</f>
        <v>1.05</v>
      </c>
      <c r="AJ16" s="195"/>
      <c r="AK16" s="195"/>
      <c r="AL16" s="196"/>
      <c r="AM16" s="226">
        <f>0.05+(0.05^2)+1.03</f>
        <v>1.0825</v>
      </c>
      <c r="AN16" s="195"/>
      <c r="AO16" s="195"/>
      <c r="AP16" s="196"/>
      <c r="AQ16" s="226">
        <f>0.05+(0.05^2)+(1.03^2)</f>
        <v>1.1133999999999999</v>
      </c>
      <c r="AR16" s="195"/>
      <c r="AS16" s="195"/>
      <c r="AT16" s="196"/>
      <c r="AU16" s="226">
        <f>0.05+(0.05^2)+(1.03^3)</f>
        <v>1.145227</v>
      </c>
      <c r="AV16" s="195"/>
      <c r="AW16" s="195"/>
      <c r="AX16" s="196"/>
      <c r="AY16" s="226">
        <f>0.05+(0.05^2)+(1.03^4)</f>
        <v>1.1780088099999999</v>
      </c>
      <c r="AZ16" s="22"/>
      <c r="BE16" s="226">
        <f>1.05</f>
        <v>1.05</v>
      </c>
      <c r="BL16" s="226">
        <f>0.05+(0.05^2)+1.03</f>
        <v>1.0825</v>
      </c>
      <c r="BS16" s="226">
        <f>0.05+(0.05^2)+(1.03^2)</f>
        <v>1.1133999999999999</v>
      </c>
      <c r="BZ16" s="226">
        <f>0.05+(0.05^2)+(1.03^3)</f>
        <v>1.145227</v>
      </c>
      <c r="CG16" s="226">
        <f>0.05+(0.05^2)+(1.03^4)</f>
        <v>1.1780088099999999</v>
      </c>
    </row>
    <row r="17" spans="2:88" ht="15" customHeight="1" x14ac:dyDescent="0.2">
      <c r="B17" s="446" t="s">
        <v>27</v>
      </c>
      <c r="C17" s="446"/>
      <c r="D17" s="191" t="s">
        <v>45</v>
      </c>
      <c r="E17" s="370"/>
      <c r="F17" s="370"/>
      <c r="G17" s="370"/>
      <c r="H17" s="370"/>
      <c r="I17" s="370"/>
      <c r="J17" s="370"/>
      <c r="K17" s="370"/>
      <c r="L17" s="187"/>
      <c r="M17" s="188"/>
      <c r="N17" s="188"/>
      <c r="O17" s="188"/>
      <c r="P17" s="318"/>
      <c r="Q17" s="318"/>
      <c r="T17" s="441" t="s">
        <v>46</v>
      </c>
      <c r="U17" s="305" t="str">
        <f>+AH29</f>
        <v>FY26</v>
      </c>
      <c r="V17" s="283" t="str">
        <f>+AH30</f>
        <v>FY27</v>
      </c>
      <c r="W17" s="284" t="str">
        <f>+AH31</f>
        <v>FY28</v>
      </c>
      <c r="X17" s="285" t="str">
        <f>+AH32</f>
        <v>FY29</v>
      </c>
      <c r="Y17" s="286" t="str">
        <f>+AI33</f>
        <v>FY2030</v>
      </c>
      <c r="Z17" s="214"/>
      <c r="AA17" s="214"/>
      <c r="AB17" s="214"/>
      <c r="AC17" s="214"/>
      <c r="AD17" s="214"/>
      <c r="AE17" s="214"/>
      <c r="AF17" s="214"/>
      <c r="AG17" s="214"/>
      <c r="AH17" s="1"/>
      <c r="AI17" s="1"/>
      <c r="AJ17" s="1"/>
      <c r="AK17" s="1"/>
      <c r="AL17" s="1"/>
      <c r="AM17" s="1"/>
      <c r="AN17" s="1"/>
      <c r="AO17" s="1"/>
    </row>
    <row r="18" spans="2:88" ht="12" customHeight="1" x14ac:dyDescent="0.2">
      <c r="B18" s="449"/>
      <c r="C18" s="450"/>
      <c r="D18" s="5"/>
      <c r="E18" s="312"/>
      <c r="F18" s="2"/>
      <c r="G18" s="213"/>
      <c r="H18" s="212"/>
      <c r="I18" s="212"/>
      <c r="J18" s="311" t="str">
        <f>IF(D18="","",D18*E18*G18)</f>
        <v/>
      </c>
      <c r="K18" s="5"/>
      <c r="L18" s="187"/>
      <c r="M18" s="207">
        <f>IF(U18="True",$K18,0)</f>
        <v>0</v>
      </c>
      <c r="N18" s="207">
        <f>IF(V18="True",$K18,0)</f>
        <v>0</v>
      </c>
      <c r="O18" s="207">
        <f>IF(W18="True",$K18,0)</f>
        <v>0</v>
      </c>
      <c r="P18" s="319">
        <f>IF(X18="True",$K18,0)</f>
        <v>0</v>
      </c>
      <c r="Q18" s="319">
        <f>IF(Y18="True",$K18,0)</f>
        <v>0</v>
      </c>
      <c r="T18" s="442"/>
      <c r="U18" s="306" t="str">
        <f>IF(OR(AND($H18&gt;=$AJ$29,H18&lt;=$AK$29),AND($I18&gt;=$AJ$29,$I18&lt;=$AK$29)),"True",IF(OR(AND($AJ$29&gt;=$H18,$AJ$29&lt;=$I18),AND($AK$29&lt;=$I18,$AK$29&gt;=$H18)),"True","False"))</f>
        <v>False</v>
      </c>
      <c r="V18" s="219" t="str">
        <f>IF(OR(AND($H18&gt;=$AJ$30,$H18&lt;=$AK$30),AND($I18&gt;=$AJ$30,$I18&lt;=$AK$30)),"True",IF(OR(AND($AJ$30&gt;=$H18,$AJ$30&lt;=$I18),AND($AK$30&lt;=$I18,$AK$30&gt;=$H18)),"True","False"))</f>
        <v>False</v>
      </c>
      <c r="W18" s="219" t="str">
        <f>IF(OR(AND($H18&gt;=$AJ$31,$H18&lt;=$AK$31),AND($I18&gt;=$AJ$31,$I18&lt;=$AK$31)),"True",IF(OR(AND($AJ$31&gt;=$H18,$AJ$31&lt;=$I18),AND($AK$31&lt;=$I18,$AK$31&gt;=$H18)),"True","False"))</f>
        <v>False</v>
      </c>
      <c r="X18" s="219" t="str">
        <f>IF(OR(AND($H18&gt;=$AJ$32,$H18&lt;=$AK$32),AND($I18&gt;=$AJ$32,$I18&lt;=$AK$32)),"True",IF(OR(AND($AJ$32&gt;=$H18,$AJ$32&lt;=$I18),AND($AK$32&lt;=$I18,$AK$32&gt;=$H18)),"True","False"))</f>
        <v>False</v>
      </c>
      <c r="Y18" s="219" t="str">
        <f>IF(OR(AND($H18&gt;=$AJ$33,$H18&lt;=$AK$33),AND($I18&gt;=$AJ$33,$I18&lt;=$AK$33)),"True",IF(OR(AND($AJ$33&gt;=$H18,$AJ$33&lt;=$I18),AND($AK$33&lt;=$I18,$AK$33&gt;=$H18)),"True","False"))</f>
        <v>False</v>
      </c>
      <c r="Z18" s="218"/>
      <c r="AA18" s="215"/>
      <c r="AB18" s="215"/>
      <c r="AC18" s="215"/>
      <c r="AD18" s="215"/>
      <c r="AE18" s="216"/>
      <c r="AF18" s="218"/>
      <c r="AG18" s="203"/>
      <c r="AH18" s="204"/>
      <c r="AI18" s="1"/>
      <c r="AJ18" s="1"/>
      <c r="AK18" s="1"/>
      <c r="AL18" s="1"/>
      <c r="AM18" s="1"/>
      <c r="AN18" s="1"/>
      <c r="AO18" s="1"/>
      <c r="CJ18" s="350">
        <f t="shared" si="69"/>
        <v>0</v>
      </c>
    </row>
    <row r="19" spans="2:88" x14ac:dyDescent="0.2">
      <c r="B19" s="449"/>
      <c r="C19" s="450"/>
      <c r="D19" s="5"/>
      <c r="E19" s="312"/>
      <c r="F19" s="2"/>
      <c r="G19" s="213"/>
      <c r="H19" s="212"/>
      <c r="I19" s="212"/>
      <c r="J19" s="311" t="str">
        <f t="shared" ref="J19:J22" si="71">IF(D19="","",D19*E19*G19)</f>
        <v/>
      </c>
      <c r="K19" s="5"/>
      <c r="L19" s="187"/>
      <c r="M19" s="207">
        <f t="shared" ref="M19:M22" si="72">IF(U19="True",$K19,0)</f>
        <v>0</v>
      </c>
      <c r="N19" s="207">
        <f t="shared" ref="N19:N22" si="73">IF(V19="True",$K19,0)</f>
        <v>0</v>
      </c>
      <c r="O19" s="207">
        <f t="shared" ref="O19:O22" si="74">IF(W19="True",$K19,0)</f>
        <v>0</v>
      </c>
      <c r="P19" s="319">
        <f t="shared" ref="P19:P22" si="75">IF(X19="True",$K19,0)</f>
        <v>0</v>
      </c>
      <c r="Q19" s="319">
        <f t="shared" ref="Q19:Q22" si="76">IF(Y19="True",$K19,0)</f>
        <v>0</v>
      </c>
      <c r="T19" s="442"/>
      <c r="U19" s="306" t="str">
        <f t="shared" ref="U19:U23" si="77">IF(OR(AND($H19&gt;=$AJ$29,H19&lt;=$AK$29),AND($I19&gt;=$AJ$29,$I19&lt;=$AK$29)),"True",IF(OR(AND($AJ$29&gt;=$H19,$AJ$29&lt;=$I19),AND($AK$29&lt;=$I19,$AK$29&gt;=$H19)),"True","False"))</f>
        <v>False</v>
      </c>
      <c r="V19" s="219" t="str">
        <f t="shared" ref="V19:V23" si="78">IF(OR(AND($H19&gt;=$AJ$30,$H19&lt;=$AK$30),AND($I19&gt;=$AJ$30,$I19&lt;=$AK$30)),"True",IF(OR(AND($AJ$30&gt;=$H19,$AJ$30&lt;=$I19),AND($AK$30&lt;=$I19,$AK$30&gt;=$H19)),"True","False"))</f>
        <v>False</v>
      </c>
      <c r="W19" s="219" t="str">
        <f t="shared" ref="W19:W23" si="79">IF(OR(AND($H19&gt;=$AJ$31,$H19&lt;=$AK$31),AND($I19&gt;=$AJ$31,$I19&lt;=$AK$31)),"True",IF(OR(AND($AJ$31&gt;=$H19,$AJ$31&lt;=$I19),AND($AK$31&lt;=$I19,$AK$31&gt;=$H19)),"True","False"))</f>
        <v>False</v>
      </c>
      <c r="X19" s="219" t="str">
        <f t="shared" ref="X19:X23" si="80">IF(OR(AND($H19&gt;=$AJ$32,$H19&lt;=$AK$32),AND($I19&gt;=$AJ$32,$I19&lt;=$AK$32)),"True",IF(OR(AND($AJ$32&gt;=$H19,$AJ$32&lt;=$I19),AND($AK$32&lt;=$I19,$AK$32&gt;=$H19)),"True","False"))</f>
        <v>False</v>
      </c>
      <c r="Y19" s="219" t="str">
        <f t="shared" ref="Y19:Y23" si="81">IF(OR(AND($H19&gt;=$AJ$33,$H19&lt;=$AK$33),AND($I19&gt;=$AJ$33,$I19&lt;=$AK$33)),"True",IF(OR(AND($AJ$33&gt;=$H19,$AJ$33&lt;=$I19),AND($AK$33&lt;=$I19,$AK$33&gt;=$H19)),"True","False"))</f>
        <v>False</v>
      </c>
      <c r="Z19" s="218"/>
      <c r="AA19" s="215"/>
      <c r="AB19" s="215"/>
      <c r="AC19" s="216"/>
      <c r="AD19" s="218"/>
      <c r="AE19" s="203"/>
      <c r="AF19" s="204"/>
      <c r="AG19" s="1"/>
      <c r="AH19" s="1"/>
      <c r="AI19" s="1"/>
      <c r="AJ19" s="1"/>
      <c r="AK19" s="1"/>
      <c r="AL19" s="1"/>
      <c r="AM19" s="1"/>
      <c r="AN19" s="1"/>
      <c r="AO19" s="1"/>
      <c r="CJ19" s="350">
        <f t="shared" si="69"/>
        <v>0</v>
      </c>
    </row>
    <row r="20" spans="2:88" x14ac:dyDescent="0.2">
      <c r="B20" s="504"/>
      <c r="C20" s="505"/>
      <c r="D20" s="5"/>
      <c r="E20" s="312"/>
      <c r="F20" s="2"/>
      <c r="G20" s="213"/>
      <c r="H20" s="212"/>
      <c r="I20" s="212"/>
      <c r="J20" s="311" t="str">
        <f t="shared" si="71"/>
        <v/>
      </c>
      <c r="K20" s="5"/>
      <c r="L20" s="187"/>
      <c r="M20" s="207">
        <f t="shared" si="72"/>
        <v>0</v>
      </c>
      <c r="N20" s="207">
        <f t="shared" si="73"/>
        <v>0</v>
      </c>
      <c r="O20" s="207">
        <f t="shared" si="74"/>
        <v>0</v>
      </c>
      <c r="P20" s="319">
        <f t="shared" si="75"/>
        <v>0</v>
      </c>
      <c r="Q20" s="319">
        <f t="shared" si="76"/>
        <v>0</v>
      </c>
      <c r="T20" s="442"/>
      <c r="U20" s="306" t="str">
        <f t="shared" si="77"/>
        <v>False</v>
      </c>
      <c r="V20" s="219" t="str">
        <f t="shared" si="78"/>
        <v>False</v>
      </c>
      <c r="W20" s="219" t="str">
        <f t="shared" si="79"/>
        <v>False</v>
      </c>
      <c r="X20" s="219" t="str">
        <f t="shared" si="80"/>
        <v>False</v>
      </c>
      <c r="Y20" s="219" t="str">
        <f t="shared" si="81"/>
        <v>False</v>
      </c>
      <c r="Z20" s="215"/>
      <c r="AA20" s="216"/>
      <c r="AB20" s="217"/>
      <c r="AC20" s="215"/>
      <c r="AD20" s="215"/>
      <c r="AE20" s="216"/>
      <c r="AF20" s="218"/>
      <c r="AG20" s="215"/>
      <c r="AH20" s="215"/>
      <c r="AI20" s="216"/>
      <c r="AJ20" s="218"/>
      <c r="AK20" s="203"/>
      <c r="AL20" s="204"/>
      <c r="AM20" s="1"/>
      <c r="AN20" s="1"/>
      <c r="AO20" s="1"/>
      <c r="CJ20" s="350">
        <f t="shared" si="69"/>
        <v>0</v>
      </c>
    </row>
    <row r="21" spans="2:88" x14ac:dyDescent="0.2">
      <c r="B21" s="449"/>
      <c r="C21" s="450"/>
      <c r="D21" s="5"/>
      <c r="E21" s="312"/>
      <c r="F21" s="2"/>
      <c r="G21" s="213"/>
      <c r="H21" s="212"/>
      <c r="I21" s="212"/>
      <c r="J21" s="311" t="str">
        <f t="shared" si="71"/>
        <v/>
      </c>
      <c r="K21" s="5"/>
      <c r="L21" s="187"/>
      <c r="M21" s="207">
        <f t="shared" si="72"/>
        <v>0</v>
      </c>
      <c r="N21" s="207">
        <f t="shared" si="73"/>
        <v>0</v>
      </c>
      <c r="O21" s="207">
        <f t="shared" si="74"/>
        <v>0</v>
      </c>
      <c r="P21" s="319">
        <f t="shared" si="75"/>
        <v>0</v>
      </c>
      <c r="Q21" s="319">
        <f t="shared" si="76"/>
        <v>0</v>
      </c>
      <c r="T21" s="442"/>
      <c r="U21" s="306" t="str">
        <f t="shared" si="77"/>
        <v>False</v>
      </c>
      <c r="V21" s="219" t="str">
        <f t="shared" si="78"/>
        <v>False</v>
      </c>
      <c r="W21" s="219" t="str">
        <f t="shared" si="79"/>
        <v>False</v>
      </c>
      <c r="X21" s="219" t="str">
        <f t="shared" si="80"/>
        <v>False</v>
      </c>
      <c r="Y21" s="219" t="str">
        <f t="shared" si="81"/>
        <v>False</v>
      </c>
      <c r="Z21" s="217"/>
      <c r="AA21" s="215"/>
      <c r="AB21" s="215"/>
      <c r="AC21" s="216"/>
      <c r="AD21" s="218"/>
      <c r="AE21" s="215"/>
      <c r="AF21" s="215"/>
      <c r="AG21" s="216"/>
      <c r="AH21" s="217"/>
      <c r="AI21" s="215"/>
      <c r="AJ21" s="215"/>
      <c r="AK21" s="216"/>
      <c r="AL21" s="218"/>
      <c r="AM21" s="215"/>
      <c r="AN21" s="215"/>
      <c r="AO21" s="216"/>
      <c r="AP21" s="218"/>
      <c r="AQ21" s="203"/>
      <c r="AR21" s="204"/>
      <c r="CJ21" s="350">
        <f t="shared" si="69"/>
        <v>0</v>
      </c>
    </row>
    <row r="22" spans="2:88" x14ac:dyDescent="0.2">
      <c r="B22" s="449"/>
      <c r="C22" s="450"/>
      <c r="D22" s="5"/>
      <c r="E22" s="312"/>
      <c r="F22" s="2"/>
      <c r="G22" s="213"/>
      <c r="H22" s="212"/>
      <c r="I22" s="212"/>
      <c r="J22" s="311" t="str">
        <f t="shared" si="71"/>
        <v/>
      </c>
      <c r="K22" s="5"/>
      <c r="L22" s="187"/>
      <c r="M22" s="207">
        <f t="shared" si="72"/>
        <v>0</v>
      </c>
      <c r="N22" s="207">
        <f t="shared" si="73"/>
        <v>0</v>
      </c>
      <c r="O22" s="207">
        <f t="shared" si="74"/>
        <v>0</v>
      </c>
      <c r="P22" s="319">
        <f t="shared" si="75"/>
        <v>0</v>
      </c>
      <c r="Q22" s="319">
        <f t="shared" si="76"/>
        <v>0</v>
      </c>
      <c r="T22" s="442"/>
      <c r="U22" s="306" t="str">
        <f t="shared" si="77"/>
        <v>False</v>
      </c>
      <c r="V22" s="219" t="str">
        <f t="shared" si="78"/>
        <v>False</v>
      </c>
      <c r="W22" s="219" t="str">
        <f t="shared" si="79"/>
        <v>False</v>
      </c>
      <c r="X22" s="219" t="str">
        <f t="shared" si="80"/>
        <v>False</v>
      </c>
      <c r="Y22" s="219" t="str">
        <f t="shared" si="81"/>
        <v>False</v>
      </c>
      <c r="Z22" s="217"/>
      <c r="AA22" s="215"/>
      <c r="AB22" s="215"/>
      <c r="AC22" s="216"/>
      <c r="AD22" s="218"/>
      <c r="AE22" s="215"/>
      <c r="AF22" s="215"/>
      <c r="AG22" s="216"/>
      <c r="AH22" s="217"/>
      <c r="AI22" s="215"/>
      <c r="AJ22" s="215"/>
      <c r="AK22" s="216"/>
      <c r="AL22" s="218"/>
      <c r="AM22" s="215"/>
      <c r="AN22" s="215"/>
      <c r="AO22" s="216"/>
      <c r="AP22" s="218"/>
      <c r="AQ22" s="203"/>
      <c r="AR22" s="204"/>
      <c r="CJ22" s="350">
        <f t="shared" si="69"/>
        <v>0</v>
      </c>
    </row>
    <row r="23" spans="2:88" ht="12.75" thickBot="1" x14ac:dyDescent="0.25">
      <c r="B23" s="186"/>
      <c r="C23" s="187"/>
      <c r="D23" s="187"/>
      <c r="E23" s="187"/>
      <c r="F23" s="187"/>
      <c r="G23" s="187"/>
      <c r="H23" s="187"/>
      <c r="I23" s="187"/>
      <c r="J23" s="187"/>
      <c r="K23" s="187"/>
      <c r="L23" s="187"/>
      <c r="M23" s="188"/>
      <c r="N23" s="188"/>
      <c r="O23" s="188"/>
      <c r="P23" s="318"/>
      <c r="Q23" s="318"/>
      <c r="T23" s="443"/>
      <c r="U23" s="306" t="str">
        <f t="shared" si="77"/>
        <v>False</v>
      </c>
      <c r="V23" s="219" t="str">
        <f t="shared" si="78"/>
        <v>False</v>
      </c>
      <c r="W23" s="219" t="str">
        <f t="shared" si="79"/>
        <v>False</v>
      </c>
      <c r="X23" s="219" t="str">
        <f t="shared" si="80"/>
        <v>False</v>
      </c>
      <c r="Y23" s="219" t="str">
        <f t="shared" si="81"/>
        <v>False</v>
      </c>
      <c r="Z23" s="217"/>
      <c r="AA23" s="215"/>
      <c r="AB23" s="215"/>
      <c r="AC23" s="216"/>
      <c r="AD23" s="218"/>
      <c r="AE23" s="215"/>
      <c r="AF23" s="215"/>
      <c r="AG23" s="216"/>
      <c r="AH23" s="217"/>
      <c r="AI23" s="215"/>
      <c r="AJ23" s="215"/>
      <c r="AK23" s="216"/>
      <c r="AL23" s="218"/>
      <c r="AM23" s="215"/>
      <c r="AN23" s="215"/>
      <c r="AO23" s="216"/>
      <c r="AP23" s="218"/>
      <c r="AQ23" s="203"/>
      <c r="AR23" s="204"/>
    </row>
    <row r="24" spans="2:88" ht="12.75" thickBot="1" x14ac:dyDescent="0.25">
      <c r="B24" s="448" t="s">
        <v>47</v>
      </c>
      <c r="C24" s="448"/>
      <c r="D24" s="448"/>
      <c r="E24" s="370" t="s">
        <v>48</v>
      </c>
      <c r="F24" s="446" t="s">
        <v>49</v>
      </c>
      <c r="G24" s="446"/>
      <c r="H24" s="446"/>
      <c r="I24" s="446"/>
      <c r="J24" s="446"/>
      <c r="K24" s="197"/>
      <c r="L24" s="187"/>
      <c r="M24" s="188"/>
      <c r="N24" s="188"/>
      <c r="O24" s="188"/>
      <c r="P24" s="318"/>
      <c r="Q24" s="318"/>
      <c r="S24" s="23" t="s">
        <v>50</v>
      </c>
      <c r="T24" s="201"/>
      <c r="W24" s="203"/>
      <c r="X24" s="203"/>
      <c r="Y24" s="203"/>
      <c r="Z24" s="203"/>
      <c r="AA24" s="203"/>
      <c r="AB24" s="203"/>
      <c r="AC24" s="205"/>
      <c r="AD24" s="205"/>
      <c r="AE24" s="205"/>
      <c r="AF24" s="203"/>
      <c r="AG24" s="205"/>
      <c r="AH24" s="205"/>
      <c r="AI24" s="205"/>
      <c r="AJ24" s="203"/>
      <c r="AK24" s="205"/>
      <c r="AL24" s="205"/>
      <c r="AM24" s="205"/>
      <c r="AN24" s="203"/>
      <c r="AO24" s="203"/>
      <c r="AP24" s="204"/>
    </row>
    <row r="25" spans="2:88" ht="12.75" customHeight="1" thickBot="1" x14ac:dyDescent="0.25">
      <c r="B25" s="446" t="s">
        <v>27</v>
      </c>
      <c r="C25" s="446"/>
      <c r="D25" s="190" t="s">
        <v>28</v>
      </c>
      <c r="E25" s="370"/>
      <c r="F25" s="191" t="str">
        <f>+AI29</f>
        <v>FY2026</v>
      </c>
      <c r="G25" s="191" t="str">
        <f>AI30</f>
        <v>FY2027</v>
      </c>
      <c r="H25" s="191" t="str">
        <f>AI31</f>
        <v>FY2028</v>
      </c>
      <c r="I25" s="191" t="str">
        <f>AI32</f>
        <v>FY2029</v>
      </c>
      <c r="J25" s="191" t="str">
        <f>AI33</f>
        <v>FY2030</v>
      </c>
      <c r="K25" s="197"/>
      <c r="L25" s="187"/>
      <c r="M25" s="188"/>
      <c r="N25" s="188"/>
      <c r="O25" s="188"/>
      <c r="P25" s="318"/>
      <c r="Q25" s="318"/>
      <c r="S25" s="74">
        <v>0.03</v>
      </c>
      <c r="T25" s="418" t="s">
        <v>51</v>
      </c>
      <c r="U25" s="75" t="str">
        <f>+AI29</f>
        <v>FY2026</v>
      </c>
      <c r="V25" s="76" t="str">
        <f>+AI30</f>
        <v>FY2027</v>
      </c>
      <c r="W25" s="77" t="str">
        <f>+AI31</f>
        <v>FY2028</v>
      </c>
      <c r="X25" s="78" t="str">
        <f>+AI32</f>
        <v>FY2029</v>
      </c>
      <c r="Y25" s="79" t="str">
        <f>+AI33</f>
        <v>FY2030</v>
      </c>
    </row>
    <row r="26" spans="2:88" x14ac:dyDescent="0.2">
      <c r="B26" s="451"/>
      <c r="C26" s="451"/>
      <c r="D26" s="2"/>
      <c r="E26" s="5"/>
      <c r="F26" s="2"/>
      <c r="G26" s="2"/>
      <c r="H26" s="2"/>
      <c r="I26" s="2"/>
      <c r="J26" s="2"/>
      <c r="K26" s="197"/>
      <c r="L26" s="187"/>
      <c r="M26" s="15">
        <f t="shared" ref="M26:M31" si="82">IF(D26=$AA$45,U26, IF(OR(D26=$AA$46,D26=$AA$47),E26*F26,0))</f>
        <v>0</v>
      </c>
      <c r="N26" s="15">
        <f t="shared" ref="N26:Q31" si="83">IF($D26=$AA$45,V26, IF(OR($D26=$AA$46,$D26=$AA$47),$E26*G26,0))</f>
        <v>0</v>
      </c>
      <c r="O26" s="15">
        <f t="shared" si="83"/>
        <v>0</v>
      </c>
      <c r="P26" s="317">
        <f t="shared" si="83"/>
        <v>0</v>
      </c>
      <c r="Q26" s="317">
        <f t="shared" si="83"/>
        <v>0</v>
      </c>
      <c r="T26" s="419"/>
      <c r="U26" s="80">
        <f t="shared" ref="U26:U31" si="84">IF(D26=$AA$45,E26*F26,0)</f>
        <v>0</v>
      </c>
      <c r="V26" s="81">
        <f t="shared" ref="V26:V31" si="85">IF(D26=$AA$45,(E26*$V$32)*G26,0)</f>
        <v>0</v>
      </c>
      <c r="W26" s="81">
        <f t="shared" ref="W26:W31" si="86">IF(D26=$AA$45,(E26*$W$32)*H26,0)</f>
        <v>0</v>
      </c>
      <c r="X26" s="81">
        <f t="shared" ref="X26:X31" si="87">IF(D26=$AA$45,(E26*$X$32)*I26,0)</f>
        <v>0</v>
      </c>
      <c r="Y26" s="81">
        <f t="shared" ref="Y26:Y31" si="88">IF(D26=$AA$45,(E26*$Y$32)*J26,0)</f>
        <v>0</v>
      </c>
      <c r="CJ26" s="350">
        <f t="shared" si="69"/>
        <v>0</v>
      </c>
    </row>
    <row r="27" spans="2:88" ht="12.75" thickBot="1" x14ac:dyDescent="0.25">
      <c r="B27" s="451"/>
      <c r="C27" s="451"/>
      <c r="D27" s="2"/>
      <c r="E27" s="5"/>
      <c r="F27" s="2"/>
      <c r="G27" s="2"/>
      <c r="H27" s="2"/>
      <c r="I27" s="2"/>
      <c r="J27" s="2"/>
      <c r="K27" s="197"/>
      <c r="L27" s="187"/>
      <c r="M27" s="16">
        <f t="shared" si="82"/>
        <v>0</v>
      </c>
      <c r="N27" s="16">
        <f t="shared" si="83"/>
        <v>0</v>
      </c>
      <c r="O27" s="16">
        <f t="shared" si="83"/>
        <v>0</v>
      </c>
      <c r="P27" s="320">
        <f t="shared" si="83"/>
        <v>0</v>
      </c>
      <c r="Q27" s="320">
        <f t="shared" si="83"/>
        <v>0</v>
      </c>
      <c r="T27" s="419"/>
      <c r="U27" s="80">
        <f t="shared" si="84"/>
        <v>0</v>
      </c>
      <c r="V27" s="81">
        <f t="shared" si="85"/>
        <v>0</v>
      </c>
      <c r="W27" s="81">
        <f t="shared" si="86"/>
        <v>0</v>
      </c>
      <c r="X27" s="81">
        <f t="shared" si="87"/>
        <v>0</v>
      </c>
      <c r="Y27" s="81">
        <f t="shared" si="88"/>
        <v>0</v>
      </c>
      <c r="AG27" s="82" t="s">
        <v>52</v>
      </c>
      <c r="AJ27" s="444" t="s">
        <v>53</v>
      </c>
      <c r="AK27" s="444"/>
      <c r="AL27" s="444" t="s">
        <v>54</v>
      </c>
      <c r="AM27" s="444"/>
      <c r="CJ27" s="350">
        <f t="shared" si="69"/>
        <v>0</v>
      </c>
    </row>
    <row r="28" spans="2:88" ht="12.75" thickBot="1" x14ac:dyDescent="0.25">
      <c r="B28" s="451"/>
      <c r="C28" s="451"/>
      <c r="D28" s="2"/>
      <c r="E28" s="5"/>
      <c r="F28" s="2"/>
      <c r="G28" s="2"/>
      <c r="H28" s="2"/>
      <c r="I28" s="2"/>
      <c r="J28" s="2"/>
      <c r="K28" s="197"/>
      <c r="L28" s="187"/>
      <c r="M28" s="16">
        <f t="shared" si="82"/>
        <v>0</v>
      </c>
      <c r="N28" s="16">
        <f t="shared" si="83"/>
        <v>0</v>
      </c>
      <c r="O28" s="16">
        <f t="shared" si="83"/>
        <v>0</v>
      </c>
      <c r="P28" s="320">
        <f t="shared" si="83"/>
        <v>0</v>
      </c>
      <c r="Q28" s="320">
        <f t="shared" si="83"/>
        <v>0</v>
      </c>
      <c r="T28" s="419"/>
      <c r="U28" s="80">
        <f t="shared" si="84"/>
        <v>0</v>
      </c>
      <c r="V28" s="81">
        <f t="shared" si="85"/>
        <v>0</v>
      </c>
      <c r="W28" s="81">
        <f t="shared" si="86"/>
        <v>0</v>
      </c>
      <c r="X28" s="81">
        <f t="shared" si="87"/>
        <v>0</v>
      </c>
      <c r="Y28" s="81">
        <f t="shared" si="88"/>
        <v>0</v>
      </c>
      <c r="AG28" s="83" t="str">
        <f>"20"&amp;AF29-1</f>
        <v>2025</v>
      </c>
      <c r="AH28" s="445" t="s">
        <v>53</v>
      </c>
      <c r="AI28" s="445"/>
      <c r="AJ28" s="82" t="s">
        <v>29</v>
      </c>
      <c r="AK28" s="82" t="s">
        <v>30</v>
      </c>
      <c r="AL28" s="82" t="s">
        <v>29</v>
      </c>
      <c r="AM28" s="82" t="s">
        <v>30</v>
      </c>
      <c r="CJ28" s="350">
        <f t="shared" si="69"/>
        <v>0</v>
      </c>
    </row>
    <row r="29" spans="2:88" ht="12.75" thickBot="1" x14ac:dyDescent="0.25">
      <c r="B29" s="451"/>
      <c r="C29" s="451"/>
      <c r="D29" s="2"/>
      <c r="E29" s="5"/>
      <c r="F29" s="2"/>
      <c r="G29" s="2"/>
      <c r="H29" s="2"/>
      <c r="I29" s="2"/>
      <c r="J29" s="2"/>
      <c r="K29" s="197"/>
      <c r="L29" s="187"/>
      <c r="M29" s="16">
        <f t="shared" si="82"/>
        <v>0</v>
      </c>
      <c r="N29" s="16">
        <f t="shared" si="83"/>
        <v>0</v>
      </c>
      <c r="O29" s="16">
        <f t="shared" si="83"/>
        <v>0</v>
      </c>
      <c r="P29" s="320">
        <f t="shared" si="83"/>
        <v>0</v>
      </c>
      <c r="Q29" s="320">
        <f t="shared" si="83"/>
        <v>0</v>
      </c>
      <c r="T29" s="419"/>
      <c r="U29" s="80">
        <f t="shared" si="84"/>
        <v>0</v>
      </c>
      <c r="V29" s="81">
        <f t="shared" si="85"/>
        <v>0</v>
      </c>
      <c r="W29" s="81">
        <f t="shared" si="86"/>
        <v>0</v>
      </c>
      <c r="X29" s="81">
        <f t="shared" si="87"/>
        <v>0</v>
      </c>
      <c r="Y29" s="81">
        <f t="shared" si="88"/>
        <v>0</v>
      </c>
      <c r="AF29" s="84">
        <v>26</v>
      </c>
      <c r="AG29" s="85" t="str">
        <f>+"20"&amp;AF29</f>
        <v>2026</v>
      </c>
      <c r="AH29" s="86" t="str">
        <f>"FY"&amp;AF29</f>
        <v>FY26</v>
      </c>
      <c r="AI29" s="87" t="str">
        <f>"FY20"&amp;AF29</f>
        <v>FY2026</v>
      </c>
      <c r="AJ29" s="156">
        <v>45839</v>
      </c>
      <c r="AK29" s="158">
        <f>DATE(YEAR(AJ29)+1,MONTH(AJ29),DAY(AJ29))-1</f>
        <v>46203</v>
      </c>
      <c r="AL29" s="156">
        <v>45901</v>
      </c>
      <c r="AM29" s="157">
        <f>DATE(YEAR(AL29), MONTH(AL29)+9,DAY(AL29)-1)</f>
        <v>46173</v>
      </c>
      <c r="CJ29" s="350">
        <f t="shared" si="69"/>
        <v>0</v>
      </c>
    </row>
    <row r="30" spans="2:88" x14ac:dyDescent="0.2">
      <c r="B30" s="451"/>
      <c r="C30" s="451"/>
      <c r="D30" s="2"/>
      <c r="E30" s="5"/>
      <c r="F30" s="2"/>
      <c r="G30" s="2"/>
      <c r="H30" s="2"/>
      <c r="I30" s="2"/>
      <c r="J30" s="2"/>
      <c r="K30" s="197"/>
      <c r="L30" s="187"/>
      <c r="M30" s="16">
        <f t="shared" si="82"/>
        <v>0</v>
      </c>
      <c r="N30" s="16">
        <f t="shared" si="83"/>
        <v>0</v>
      </c>
      <c r="O30" s="16">
        <f t="shared" si="83"/>
        <v>0</v>
      </c>
      <c r="P30" s="320">
        <f t="shared" si="83"/>
        <v>0</v>
      </c>
      <c r="Q30" s="320">
        <f t="shared" si="83"/>
        <v>0</v>
      </c>
      <c r="T30" s="419"/>
      <c r="U30" s="80">
        <f t="shared" si="84"/>
        <v>0</v>
      </c>
      <c r="V30" s="81">
        <f t="shared" si="85"/>
        <v>0</v>
      </c>
      <c r="W30" s="81">
        <f t="shared" si="86"/>
        <v>0</v>
      </c>
      <c r="X30" s="81">
        <f t="shared" si="87"/>
        <v>0</v>
      </c>
      <c r="Y30" s="81">
        <f t="shared" si="88"/>
        <v>0</v>
      </c>
      <c r="AF30" s="142">
        <f>+AF29+1</f>
        <v>27</v>
      </c>
      <c r="AG30" s="85" t="str">
        <f t="shared" ref="AG30:AG33" si="89">+"20"&amp;AF30</f>
        <v>2027</v>
      </c>
      <c r="AH30" s="88" t="str">
        <f>"FY"&amp;AF30</f>
        <v>FY27</v>
      </c>
      <c r="AI30" s="89" t="str">
        <f>"FY20"&amp;AF30</f>
        <v>FY2027</v>
      </c>
      <c r="AJ30" s="90">
        <f>EDATE(AJ29,12)</f>
        <v>46204</v>
      </c>
      <c r="AK30" s="91">
        <f>EDATE(AK29,12)</f>
        <v>46568</v>
      </c>
      <c r="AL30" s="90">
        <f>EDATE(AL29,12)</f>
        <v>46266</v>
      </c>
      <c r="AM30" s="91">
        <f>EDATE(AM29,12)</f>
        <v>46538</v>
      </c>
      <c r="CJ30" s="350">
        <f t="shared" si="69"/>
        <v>0</v>
      </c>
    </row>
    <row r="31" spans="2:88" x14ac:dyDescent="0.2">
      <c r="B31" s="451"/>
      <c r="C31" s="451"/>
      <c r="D31" s="2"/>
      <c r="E31" s="5"/>
      <c r="F31" s="2"/>
      <c r="G31" s="2"/>
      <c r="H31" s="2"/>
      <c r="I31" s="2"/>
      <c r="J31" s="2"/>
      <c r="K31" s="197"/>
      <c r="L31" s="187"/>
      <c r="M31" s="16">
        <f t="shared" si="82"/>
        <v>0</v>
      </c>
      <c r="N31" s="16">
        <f t="shared" si="83"/>
        <v>0</v>
      </c>
      <c r="O31" s="16">
        <f t="shared" si="83"/>
        <v>0</v>
      </c>
      <c r="P31" s="320">
        <f t="shared" si="83"/>
        <v>0</v>
      </c>
      <c r="Q31" s="320">
        <f t="shared" si="83"/>
        <v>0</v>
      </c>
      <c r="T31" s="419"/>
      <c r="U31" s="80">
        <f t="shared" si="84"/>
        <v>0</v>
      </c>
      <c r="V31" s="81">
        <f t="shared" si="85"/>
        <v>0</v>
      </c>
      <c r="W31" s="81">
        <f t="shared" si="86"/>
        <v>0</v>
      </c>
      <c r="X31" s="81">
        <f t="shared" si="87"/>
        <v>0</v>
      </c>
      <c r="Y31" s="81">
        <f t="shared" si="88"/>
        <v>0</v>
      </c>
      <c r="AF31" s="143">
        <f>+AF30+1</f>
        <v>28</v>
      </c>
      <c r="AG31" s="85" t="str">
        <f t="shared" si="89"/>
        <v>2028</v>
      </c>
      <c r="AH31" s="88" t="str">
        <f>"FY"&amp;AF31</f>
        <v>FY28</v>
      </c>
      <c r="AI31" s="89" t="str">
        <f>"FY20"&amp;AF31</f>
        <v>FY2028</v>
      </c>
      <c r="AJ31" s="92">
        <f t="shared" ref="AJ31:AJ33" si="90">EDATE(AJ30,12)</f>
        <v>46569</v>
      </c>
      <c r="AK31" s="93">
        <f t="shared" ref="AK31:AK33" si="91">EDATE(AK30,12)</f>
        <v>46934</v>
      </c>
      <c r="AL31" s="92">
        <f t="shared" ref="AL31:AL33" si="92">EDATE(AL30,12)</f>
        <v>46631</v>
      </c>
      <c r="AM31" s="93">
        <f t="shared" ref="AM31:AM33" si="93">EDATE(AM30,12)</f>
        <v>46904</v>
      </c>
      <c r="CJ31" s="350">
        <f t="shared" si="69"/>
        <v>0</v>
      </c>
    </row>
    <row r="32" spans="2:88" ht="12.75" customHeight="1" thickBot="1" x14ac:dyDescent="0.25">
      <c r="B32" s="186"/>
      <c r="C32" s="187"/>
      <c r="D32" s="187"/>
      <c r="E32" s="187"/>
      <c r="F32" s="187"/>
      <c r="G32" s="187"/>
      <c r="H32" s="490" t="s">
        <v>55</v>
      </c>
      <c r="I32" s="490"/>
      <c r="J32" s="490"/>
      <c r="K32" s="490"/>
      <c r="L32" s="187"/>
      <c r="M32" s="188"/>
      <c r="N32" s="188"/>
      <c r="O32" s="188"/>
      <c r="P32" s="318"/>
      <c r="Q32" s="318"/>
      <c r="T32" s="420"/>
      <c r="U32" s="94"/>
      <c r="V32" s="95">
        <f>+AM16</f>
        <v>1.0825</v>
      </c>
      <c r="W32" s="95">
        <f>+AQ16</f>
        <v>1.1133999999999999</v>
      </c>
      <c r="X32" s="95">
        <f>+AU16</f>
        <v>1.145227</v>
      </c>
      <c r="Y32" s="95">
        <f>+AY16</f>
        <v>1.1780088099999999</v>
      </c>
      <c r="AF32" s="143">
        <f>+AF31+1</f>
        <v>29</v>
      </c>
      <c r="AG32" s="85" t="str">
        <f t="shared" si="89"/>
        <v>2029</v>
      </c>
      <c r="AH32" s="88" t="str">
        <f>"FY"&amp;AF32</f>
        <v>FY29</v>
      </c>
      <c r="AI32" s="89" t="str">
        <f>"FY20"&amp;AF32</f>
        <v>FY2029</v>
      </c>
      <c r="AJ32" s="92">
        <f t="shared" si="90"/>
        <v>46935</v>
      </c>
      <c r="AK32" s="93">
        <f t="shared" si="91"/>
        <v>47299</v>
      </c>
      <c r="AL32" s="92">
        <f t="shared" si="92"/>
        <v>46997</v>
      </c>
      <c r="AM32" s="93">
        <f t="shared" si="93"/>
        <v>47269</v>
      </c>
    </row>
    <row r="33" spans="2:88" ht="12.75" thickBot="1" x14ac:dyDescent="0.25">
      <c r="B33" s="448" t="s">
        <v>56</v>
      </c>
      <c r="C33" s="448"/>
      <c r="D33" s="448"/>
      <c r="E33" s="187"/>
      <c r="F33" s="187"/>
      <c r="G33" s="187"/>
      <c r="H33" s="490"/>
      <c r="I33" s="490"/>
      <c r="J33" s="490"/>
      <c r="K33" s="490"/>
      <c r="L33" s="187"/>
      <c r="M33" s="188"/>
      <c r="N33" s="188"/>
      <c r="O33" s="188"/>
      <c r="P33" s="318"/>
      <c r="Q33" s="318"/>
      <c r="T33" s="96"/>
      <c r="U33" s="97"/>
      <c r="V33" s="97"/>
      <c r="W33" s="97"/>
      <c r="X33" s="97"/>
      <c r="Y33" s="97"/>
      <c r="AF33" s="144">
        <f>+AF32+1</f>
        <v>30</v>
      </c>
      <c r="AG33" s="98" t="str">
        <f t="shared" si="89"/>
        <v>2030</v>
      </c>
      <c r="AH33" s="99" t="str">
        <f>"FY"&amp;AF33</f>
        <v>FY30</v>
      </c>
      <c r="AI33" s="100" t="str">
        <f>"FY20"&amp;AF33</f>
        <v>FY2030</v>
      </c>
      <c r="AJ33" s="101">
        <f t="shared" si="90"/>
        <v>47300</v>
      </c>
      <c r="AK33" s="102">
        <f t="shared" si="91"/>
        <v>47664</v>
      </c>
      <c r="AL33" s="101">
        <f t="shared" si="92"/>
        <v>47362</v>
      </c>
      <c r="AM33" s="102">
        <f t="shared" si="93"/>
        <v>47634</v>
      </c>
    </row>
    <row r="34" spans="2:88" ht="12.75" thickBot="1" x14ac:dyDescent="0.25">
      <c r="B34" s="370" t="s">
        <v>57</v>
      </c>
      <c r="C34" s="474" t="s">
        <v>27</v>
      </c>
      <c r="D34" s="447" t="s">
        <v>19</v>
      </c>
      <c r="E34" s="446" t="s">
        <v>58</v>
      </c>
      <c r="F34" s="446"/>
      <c r="G34" s="370" t="s">
        <v>59</v>
      </c>
      <c r="H34" s="490"/>
      <c r="I34" s="490"/>
      <c r="J34" s="490"/>
      <c r="K34" s="490"/>
      <c r="L34" s="187"/>
      <c r="M34" s="188"/>
      <c r="N34" s="188"/>
      <c r="O34" s="188"/>
      <c r="P34" s="318"/>
      <c r="Q34" s="318"/>
      <c r="T34" s="435" t="s">
        <v>60</v>
      </c>
      <c r="U34" s="438" t="s">
        <v>61</v>
      </c>
      <c r="V34" s="439"/>
      <c r="W34" s="440"/>
    </row>
    <row r="35" spans="2:88" ht="12.75" thickBot="1" x14ac:dyDescent="0.25">
      <c r="B35" s="370"/>
      <c r="C35" s="446"/>
      <c r="D35" s="370"/>
      <c r="E35" s="446"/>
      <c r="F35" s="446"/>
      <c r="G35" s="370"/>
      <c r="H35" s="490"/>
      <c r="I35" s="490"/>
      <c r="J35" s="490"/>
      <c r="K35" s="490"/>
      <c r="L35" s="187"/>
      <c r="M35" s="188"/>
      <c r="N35" s="188"/>
      <c r="O35" s="188"/>
      <c r="P35" s="318"/>
      <c r="Q35" s="318"/>
      <c r="T35" s="436"/>
      <c r="U35" s="103" t="s">
        <v>62</v>
      </c>
      <c r="V35" s="104" t="s">
        <v>63</v>
      </c>
      <c r="W35" s="105" t="s">
        <v>64</v>
      </c>
      <c r="X35" s="106" t="str">
        <f>+AI29</f>
        <v>FY2026</v>
      </c>
      <c r="Y35" s="107" t="str">
        <f>+AI30</f>
        <v>FY2027</v>
      </c>
      <c r="Z35" s="108" t="str">
        <f>+AI31</f>
        <v>FY2028</v>
      </c>
      <c r="AA35" s="109" t="str">
        <f>+AI32</f>
        <v>FY2029</v>
      </c>
      <c r="AB35" s="110" t="str">
        <f>+AI33</f>
        <v>FY2030</v>
      </c>
    </row>
    <row r="36" spans="2:88" ht="12.75" thickBot="1" x14ac:dyDescent="0.25">
      <c r="B36" s="141" t="str">
        <f>AG28</f>
        <v>2025</v>
      </c>
      <c r="C36" s="10"/>
      <c r="D36" s="52"/>
      <c r="E36" s="475" t="str">
        <f>IF(D36="","",D36*2/9)</f>
        <v/>
      </c>
      <c r="F36" s="476"/>
      <c r="G36" s="5"/>
      <c r="H36" s="198"/>
      <c r="I36" s="199"/>
      <c r="J36" s="200"/>
      <c r="K36" s="200"/>
      <c r="L36" s="187"/>
      <c r="M36" s="50">
        <f>X36</f>
        <v>0</v>
      </c>
      <c r="N36" s="50">
        <v>0</v>
      </c>
      <c r="O36" s="50">
        <v>0</v>
      </c>
      <c r="P36" s="321">
        <v>0</v>
      </c>
      <c r="Q36" s="321">
        <v>0</v>
      </c>
      <c r="T36" s="436"/>
      <c r="U36" s="47" t="s">
        <v>65</v>
      </c>
      <c r="V36" s="48" t="b">
        <v>0</v>
      </c>
      <c r="W36" s="49" t="b">
        <v>0</v>
      </c>
      <c r="X36" s="111">
        <f>IF(OR(V36=TRUE,W36=TRUE),G36,0)</f>
        <v>0</v>
      </c>
      <c r="Y36" s="112" t="s">
        <v>65</v>
      </c>
      <c r="Z36" s="112" t="s">
        <v>65</v>
      </c>
      <c r="AA36" s="112" t="s">
        <v>65</v>
      </c>
      <c r="AB36" s="113" t="s">
        <v>65</v>
      </c>
      <c r="CJ36" s="350">
        <f t="shared" si="69"/>
        <v>0</v>
      </c>
    </row>
    <row r="37" spans="2:88" ht="12" customHeight="1" thickTop="1" x14ac:dyDescent="0.2">
      <c r="B37" s="141" t="str">
        <f>+AG29</f>
        <v>2026</v>
      </c>
      <c r="C37" s="2"/>
      <c r="D37" s="5"/>
      <c r="E37" s="475" t="str">
        <f t="shared" ref="E37:E39" si="94">IF(D37="","",D37*2/9)</f>
        <v/>
      </c>
      <c r="F37" s="476"/>
      <c r="G37" s="5"/>
      <c r="H37" s="198"/>
      <c r="I37" s="199"/>
      <c r="J37" s="200"/>
      <c r="K37" s="200"/>
      <c r="L37" s="187"/>
      <c r="M37" s="51">
        <f>X37</f>
        <v>0</v>
      </c>
      <c r="N37" s="51">
        <f>Y37</f>
        <v>0</v>
      </c>
      <c r="O37" s="51">
        <v>0</v>
      </c>
      <c r="P37" s="322">
        <v>0</v>
      </c>
      <c r="Q37" s="322">
        <v>0</v>
      </c>
      <c r="T37" s="436"/>
      <c r="U37" s="7" t="b">
        <v>0</v>
      </c>
      <c r="V37" s="41" t="b">
        <v>0</v>
      </c>
      <c r="W37" s="8" t="b">
        <v>0</v>
      </c>
      <c r="X37" s="25">
        <f>IF(AND(U37=TRUE,V37=FALSE,W37=FALSE),G37,IF(AND(U37=TRUE,V37=TRUE,W37=TRUE),G37/3,IF(AND(U37=TRUE,OR(V37=TRUE,W37=TRUE)),G37/2,0)))</f>
        <v>0</v>
      </c>
      <c r="Y37" s="44">
        <f>IF(AND(U37=TRUE,V37=TRUE,W37=TRUE),G37/3*2,IF(AND(U37=TRUE,OR(V37=TRUE,W37=TRUE)),G37/2,IF(AND(U37=FALSE,OR(V37=TRUE,W37=TRUE)),G37,0)))</f>
        <v>0</v>
      </c>
      <c r="Z37" s="114" t="s">
        <v>65</v>
      </c>
      <c r="AA37" s="114" t="s">
        <v>65</v>
      </c>
      <c r="AB37" s="115" t="s">
        <v>65</v>
      </c>
      <c r="AF37" s="400" t="s">
        <v>66</v>
      </c>
      <c r="AG37" s="401"/>
      <c r="AH37" s="401"/>
      <c r="AI37" s="401"/>
      <c r="AJ37" s="401"/>
      <c r="AK37" s="401"/>
      <c r="AL37" s="401"/>
      <c r="AM37" s="401"/>
      <c r="AN37" s="402"/>
      <c r="CJ37" s="350">
        <f t="shared" si="69"/>
        <v>0</v>
      </c>
    </row>
    <row r="38" spans="2:88" x14ac:dyDescent="0.2">
      <c r="B38" s="141" t="str">
        <f>+AG30</f>
        <v>2027</v>
      </c>
      <c r="C38" s="2"/>
      <c r="D38" s="5"/>
      <c r="E38" s="475" t="str">
        <f t="shared" si="94"/>
        <v/>
      </c>
      <c r="F38" s="476"/>
      <c r="G38" s="5"/>
      <c r="H38" s="198"/>
      <c r="I38" s="199"/>
      <c r="J38" s="200"/>
      <c r="K38" s="200"/>
      <c r="L38" s="187"/>
      <c r="M38" s="51">
        <v>0</v>
      </c>
      <c r="N38" s="51">
        <f>Y38</f>
        <v>0</v>
      </c>
      <c r="O38" s="51">
        <f>Z38</f>
        <v>0</v>
      </c>
      <c r="P38" s="322">
        <v>0</v>
      </c>
      <c r="Q38" s="322">
        <v>0</v>
      </c>
      <c r="T38" s="436"/>
      <c r="U38" s="7" t="b">
        <v>0</v>
      </c>
      <c r="V38" s="41" t="b">
        <v>0</v>
      </c>
      <c r="W38" s="8" t="b">
        <v>0</v>
      </c>
      <c r="X38" s="116" t="s">
        <v>65</v>
      </c>
      <c r="Y38" s="44">
        <f>IF(AND(U38=TRUE,V38=FALSE,W38=FALSE),G38,IF(AND(U38=TRUE,V38=TRUE,W38=TRUE),G38/3,IF(AND(U38=TRUE,OR(V38=TRUE,W38=TRUE)),G38/2,0)))</f>
        <v>0</v>
      </c>
      <c r="Z38" s="44">
        <f>IF(AND(U38=TRUE,V38=TRUE,W38=TRUE),G38/3*2,IF(AND(U38=TRUE,OR(V38=TRUE,W38=TRUE)),G38/2,IF(AND(U38=FALSE,OR(V38=TRUE,W38=TRUE)),G38,0)))</f>
        <v>0</v>
      </c>
      <c r="AA38" s="114" t="s">
        <v>65</v>
      </c>
      <c r="AB38" s="115" t="s">
        <v>65</v>
      </c>
      <c r="AF38" s="403"/>
      <c r="AG38" s="404"/>
      <c r="AH38" s="404"/>
      <c r="AI38" s="404"/>
      <c r="AJ38" s="404"/>
      <c r="AK38" s="404"/>
      <c r="AL38" s="404"/>
      <c r="AM38" s="404"/>
      <c r="AN38" s="405"/>
      <c r="CJ38" s="350">
        <f t="shared" si="69"/>
        <v>0</v>
      </c>
    </row>
    <row r="39" spans="2:88" x14ac:dyDescent="0.2">
      <c r="B39" s="141" t="str">
        <f>+AG31</f>
        <v>2028</v>
      </c>
      <c r="C39" s="2"/>
      <c r="D39" s="5"/>
      <c r="E39" s="475" t="str">
        <f t="shared" si="94"/>
        <v/>
      </c>
      <c r="F39" s="476"/>
      <c r="G39" s="5"/>
      <c r="H39" s="198"/>
      <c r="I39" s="199"/>
      <c r="J39" s="200"/>
      <c r="K39" s="200"/>
      <c r="L39" s="187"/>
      <c r="M39" s="51">
        <v>0</v>
      </c>
      <c r="N39" s="51">
        <v>0</v>
      </c>
      <c r="O39" s="51">
        <f>Z39</f>
        <v>0</v>
      </c>
      <c r="P39" s="322">
        <f>AA39</f>
        <v>0</v>
      </c>
      <c r="Q39" s="322">
        <v>0</v>
      </c>
      <c r="T39" s="436"/>
      <c r="U39" s="7" t="b">
        <v>0</v>
      </c>
      <c r="V39" s="41" t="b">
        <v>0</v>
      </c>
      <c r="W39" s="8" t="b">
        <v>0</v>
      </c>
      <c r="X39" s="116" t="s">
        <v>65</v>
      </c>
      <c r="Y39" s="114" t="s">
        <v>65</v>
      </c>
      <c r="Z39" s="44">
        <f>IF(AND(U39=TRUE,V39=FALSE,W39=FALSE),G39,IF(AND(U39=TRUE,V39=TRUE,W39=TRUE),G39/3,IF(AND(U39=TRUE,OR(V39=TRUE,W39=TRUE)),G39/2,0)))</f>
        <v>0</v>
      </c>
      <c r="AA39" s="44">
        <f>IF(AND(U39=TRUE,V39=TRUE,W39=TRUE),G39/3*2,IF(AND(U39=TRUE,OR(V39=TRUE,W39=TRUE)),G39/2,IF(AND(U39=FALSE,OR(V39=TRUE,W39=TRUE)),G39,0)))</f>
        <v>0</v>
      </c>
      <c r="AB39" s="115" t="s">
        <v>65</v>
      </c>
      <c r="AF39" s="403"/>
      <c r="AG39" s="404"/>
      <c r="AH39" s="404"/>
      <c r="AI39" s="404"/>
      <c r="AJ39" s="404"/>
      <c r="AK39" s="404"/>
      <c r="AL39" s="404"/>
      <c r="AM39" s="404"/>
      <c r="AN39" s="405"/>
      <c r="CJ39" s="350">
        <f t="shared" si="69"/>
        <v>0</v>
      </c>
    </row>
    <row r="40" spans="2:88" x14ac:dyDescent="0.2">
      <c r="B40" s="141" t="str">
        <f>+AG32</f>
        <v>2029</v>
      </c>
      <c r="C40" s="42"/>
      <c r="D40" s="43"/>
      <c r="E40" s="475" t="str">
        <f t="shared" ref="E40:E41" si="95">IF(D40="","",D40*2/9)</f>
        <v/>
      </c>
      <c r="F40" s="476"/>
      <c r="G40" s="43"/>
      <c r="H40" s="198"/>
      <c r="I40" s="199"/>
      <c r="J40" s="200"/>
      <c r="K40" s="200"/>
      <c r="L40" s="187"/>
      <c r="M40" s="51">
        <v>0</v>
      </c>
      <c r="N40" s="51">
        <v>0</v>
      </c>
      <c r="O40" s="51">
        <v>0</v>
      </c>
      <c r="P40" s="322">
        <f>AA40</f>
        <v>0</v>
      </c>
      <c r="Q40" s="322">
        <f>AB40</f>
        <v>0</v>
      </c>
      <c r="T40" s="436"/>
      <c r="U40" s="7" t="b">
        <v>0</v>
      </c>
      <c r="V40" s="41" t="b">
        <v>0</v>
      </c>
      <c r="W40" s="8" t="b">
        <v>0</v>
      </c>
      <c r="X40" s="116" t="s">
        <v>65</v>
      </c>
      <c r="Y40" s="114" t="s">
        <v>65</v>
      </c>
      <c r="Z40" s="114" t="s">
        <v>65</v>
      </c>
      <c r="AA40" s="44">
        <f>IF(AND(U40=TRUE,V40=FALSE,W40=FALSE),G40,IF(AND(U40=TRUE,V40=TRUE,W40=TRUE),G40/3,IF(AND(U40=TRUE,OR(V40=TRUE,W40=TRUE)),G40/2,0)))</f>
        <v>0</v>
      </c>
      <c r="AB40" s="117">
        <f>IF(AND(U40=TRUE,V40=TRUE,W40=TRUE),G40/3*2,IF(AND(U40=TRUE,OR(V40=TRUE,W40=TRUE)),G40/2,IF(AND(U40=FALSE,OR(V40=TRUE,W40=TRUE)),G40,0)))</f>
        <v>0</v>
      </c>
      <c r="AF40" s="403"/>
      <c r="AG40" s="404"/>
      <c r="AH40" s="404"/>
      <c r="AI40" s="404"/>
      <c r="AJ40" s="404"/>
      <c r="AK40" s="404"/>
      <c r="AL40" s="404"/>
      <c r="AM40" s="404"/>
      <c r="AN40" s="405"/>
      <c r="CJ40" s="350">
        <f t="shared" si="69"/>
        <v>0</v>
      </c>
    </row>
    <row r="41" spans="2:88" ht="12.75" thickBot="1" x14ac:dyDescent="0.25">
      <c r="B41" s="141" t="str">
        <f>+AG33</f>
        <v>2030</v>
      </c>
      <c r="C41" s="42"/>
      <c r="D41" s="43"/>
      <c r="E41" s="475" t="str">
        <f t="shared" si="95"/>
        <v/>
      </c>
      <c r="F41" s="476"/>
      <c r="G41" s="43"/>
      <c r="H41" s="198"/>
      <c r="I41" s="208"/>
      <c r="J41" s="189"/>
      <c r="K41" s="189"/>
      <c r="L41" s="187"/>
      <c r="M41" s="51">
        <v>0</v>
      </c>
      <c r="N41" s="51">
        <v>0</v>
      </c>
      <c r="O41" s="51">
        <v>0</v>
      </c>
      <c r="P41" s="322">
        <v>0</v>
      </c>
      <c r="Q41" s="322">
        <f>AB41</f>
        <v>0</v>
      </c>
      <c r="T41" s="437"/>
      <c r="U41" s="9" t="b">
        <v>0</v>
      </c>
      <c r="V41" s="45" t="s">
        <v>65</v>
      </c>
      <c r="W41" s="46" t="s">
        <v>65</v>
      </c>
      <c r="X41" s="118" t="s">
        <v>65</v>
      </c>
      <c r="Y41" s="119" t="s">
        <v>65</v>
      </c>
      <c r="Z41" s="119" t="s">
        <v>65</v>
      </c>
      <c r="AA41" s="119" t="s">
        <v>65</v>
      </c>
      <c r="AB41" s="120">
        <f>IF(U41=TRUE,G41,0)</f>
        <v>0</v>
      </c>
      <c r="AF41" s="403"/>
      <c r="AG41" s="404"/>
      <c r="AH41" s="404"/>
      <c r="AI41" s="404"/>
      <c r="AJ41" s="404"/>
      <c r="AK41" s="404"/>
      <c r="AL41" s="404"/>
      <c r="AM41" s="404"/>
      <c r="AN41" s="405"/>
      <c r="CJ41" s="350">
        <f t="shared" si="69"/>
        <v>0</v>
      </c>
    </row>
    <row r="42" spans="2:88" x14ac:dyDescent="0.2">
      <c r="B42" s="186"/>
      <c r="C42" s="187"/>
      <c r="D42" s="187"/>
      <c r="E42" s="187"/>
      <c r="F42" s="187"/>
      <c r="G42" s="187"/>
      <c r="H42" s="187"/>
      <c r="I42" s="187"/>
      <c r="J42" s="187"/>
      <c r="K42" s="187"/>
      <c r="L42" s="187"/>
      <c r="M42" s="188"/>
      <c r="N42" s="188"/>
      <c r="O42" s="188"/>
      <c r="P42" s="318"/>
      <c r="Q42" s="318"/>
      <c r="AF42" s="403"/>
      <c r="AG42" s="404"/>
      <c r="AH42" s="404"/>
      <c r="AI42" s="404"/>
      <c r="AJ42" s="404"/>
      <c r="AK42" s="404"/>
      <c r="AL42" s="404"/>
      <c r="AM42" s="404"/>
      <c r="AN42" s="405"/>
    </row>
    <row r="43" spans="2:88" ht="12.75" thickBot="1" x14ac:dyDescent="0.25">
      <c r="B43" s="176"/>
      <c r="C43" s="177"/>
      <c r="D43" s="177"/>
      <c r="E43" s="177"/>
      <c r="F43" s="177"/>
      <c r="G43" s="177"/>
      <c r="H43" s="177"/>
      <c r="I43" s="177"/>
      <c r="J43" s="178" t="s">
        <v>67</v>
      </c>
      <c r="K43" s="178"/>
      <c r="L43" s="177"/>
      <c r="M43" s="179">
        <f>SUM(M7:M42)</f>
        <v>0</v>
      </c>
      <c r="N43" s="179">
        <f t="shared" ref="N43:Q43" si="96">SUM(N7:N42)</f>
        <v>0</v>
      </c>
      <c r="O43" s="179">
        <f t="shared" si="96"/>
        <v>0</v>
      </c>
      <c r="P43" s="323">
        <f t="shared" si="96"/>
        <v>0</v>
      </c>
      <c r="Q43" s="323">
        <f t="shared" si="96"/>
        <v>0</v>
      </c>
      <c r="AF43" s="403"/>
      <c r="AG43" s="404"/>
      <c r="AH43" s="404"/>
      <c r="AI43" s="404"/>
      <c r="AJ43" s="404"/>
      <c r="AK43" s="404"/>
      <c r="AL43" s="404"/>
      <c r="AM43" s="404"/>
      <c r="AN43" s="405"/>
      <c r="CJ43" s="350">
        <f t="shared" si="69"/>
        <v>0</v>
      </c>
    </row>
    <row r="44" spans="2:88" x14ac:dyDescent="0.2">
      <c r="B44" s="333"/>
      <c r="C44" s="334"/>
      <c r="D44" s="334"/>
      <c r="E44" s="334"/>
      <c r="F44" s="334"/>
      <c r="G44" s="334"/>
      <c r="H44" s="334"/>
      <c r="I44" s="334"/>
      <c r="J44" s="334"/>
      <c r="K44" s="334"/>
      <c r="L44" s="334"/>
      <c r="M44" s="318"/>
      <c r="N44" s="318"/>
      <c r="O44" s="318"/>
      <c r="P44" s="318"/>
      <c r="Q44" s="318"/>
      <c r="S44" s="121" t="s">
        <v>68</v>
      </c>
      <c r="T44" s="122" t="str">
        <f>+AH30</f>
        <v>FY27</v>
      </c>
      <c r="U44" s="123" t="str">
        <f>+AH31</f>
        <v>FY28</v>
      </c>
      <c r="V44" s="124" t="str">
        <f>+AH32</f>
        <v>FY29</v>
      </c>
      <c r="W44" s="125" t="str">
        <f>+AH33</f>
        <v>FY30</v>
      </c>
      <c r="X44" s="23"/>
      <c r="Y44" s="126" t="s">
        <v>69</v>
      </c>
      <c r="Z44" s="126"/>
      <c r="AA44" s="126" t="s">
        <v>47</v>
      </c>
      <c r="AF44" s="403"/>
      <c r="AG44" s="404"/>
      <c r="AH44" s="404"/>
      <c r="AI44" s="404"/>
      <c r="AJ44" s="404"/>
      <c r="AK44" s="404"/>
      <c r="AL44" s="404"/>
      <c r="AM44" s="404"/>
      <c r="AN44" s="405"/>
    </row>
    <row r="45" spans="2:88" x14ac:dyDescent="0.2">
      <c r="B45" s="333" t="s">
        <v>70</v>
      </c>
      <c r="C45" s="334"/>
      <c r="D45" s="334"/>
      <c r="E45" s="334"/>
      <c r="F45" s="334"/>
      <c r="G45" s="334"/>
      <c r="H45" s="334"/>
      <c r="I45" s="334"/>
      <c r="J45" s="334"/>
      <c r="K45" s="334"/>
      <c r="L45" s="334"/>
      <c r="M45" s="317">
        <v>0</v>
      </c>
      <c r="N45" s="317">
        <v>0</v>
      </c>
      <c r="O45" s="317">
        <v>0</v>
      </c>
      <c r="P45" s="317">
        <v>0</v>
      </c>
      <c r="Q45" s="317">
        <v>0</v>
      </c>
      <c r="S45" s="301">
        <v>0.44400000000000001</v>
      </c>
      <c r="T45" s="302">
        <f t="shared" ref="T45:T51" si="97">+S45+$T$57</f>
        <v>0.44400000000000001</v>
      </c>
      <c r="U45" s="302">
        <f t="shared" ref="U45:U51" si="98">+T45+$U$57</f>
        <v>0.44400000000000001</v>
      </c>
      <c r="V45" s="302">
        <f t="shared" ref="V45:V51" si="99">+U45+$V$57</f>
        <v>0.44400000000000001</v>
      </c>
      <c r="W45" s="303">
        <f t="shared" ref="W45:W51" si="100">+V45+$W$57</f>
        <v>0.44400000000000001</v>
      </c>
      <c r="Y45" s="349" t="s">
        <v>39</v>
      </c>
      <c r="AA45" s="349" t="s">
        <v>71</v>
      </c>
      <c r="AF45" s="403"/>
      <c r="AG45" s="404"/>
      <c r="AH45" s="404"/>
      <c r="AI45" s="404"/>
      <c r="AJ45" s="404"/>
      <c r="AK45" s="404"/>
      <c r="AL45" s="404"/>
      <c r="AM45" s="404"/>
      <c r="AN45" s="405"/>
    </row>
    <row r="46" spans="2:88" x14ac:dyDescent="0.2">
      <c r="B46" s="333" t="s">
        <v>71</v>
      </c>
      <c r="C46" s="334"/>
      <c r="D46" s="334"/>
      <c r="E46" s="334"/>
      <c r="F46" s="334"/>
      <c r="G46" s="334"/>
      <c r="H46" s="334"/>
      <c r="I46" s="334"/>
      <c r="J46" s="334"/>
      <c r="K46" s="334"/>
      <c r="L46" s="334"/>
      <c r="M46" s="317">
        <v>0</v>
      </c>
      <c r="N46" s="317">
        <v>0</v>
      </c>
      <c r="O46" s="317">
        <v>0</v>
      </c>
      <c r="P46" s="317">
        <v>0</v>
      </c>
      <c r="Q46" s="317">
        <v>0</v>
      </c>
      <c r="S46" s="301">
        <v>0.53900000000000003</v>
      </c>
      <c r="T46" s="302">
        <f t="shared" si="97"/>
        <v>0.53900000000000003</v>
      </c>
      <c r="U46" s="302">
        <f t="shared" si="98"/>
        <v>0.53900000000000003</v>
      </c>
      <c r="V46" s="302">
        <f t="shared" si="99"/>
        <v>0.53900000000000003</v>
      </c>
      <c r="W46" s="303">
        <f t="shared" si="100"/>
        <v>0.53900000000000003</v>
      </c>
      <c r="Y46" s="349" t="s">
        <v>72</v>
      </c>
      <c r="AA46" s="349" t="s">
        <v>73</v>
      </c>
      <c r="AF46" s="403"/>
      <c r="AG46" s="404"/>
      <c r="AH46" s="404"/>
      <c r="AI46" s="404"/>
      <c r="AJ46" s="404"/>
      <c r="AK46" s="404"/>
      <c r="AL46" s="404"/>
      <c r="AM46" s="404"/>
      <c r="AN46" s="405"/>
    </row>
    <row r="47" spans="2:88" x14ac:dyDescent="0.2">
      <c r="B47" s="333" t="s">
        <v>74</v>
      </c>
      <c r="C47" s="334"/>
      <c r="D47" s="334"/>
      <c r="E47" s="334"/>
      <c r="F47" s="334"/>
      <c r="G47" s="334"/>
      <c r="H47" s="334"/>
      <c r="I47" s="334"/>
      <c r="J47" s="334"/>
      <c r="K47" s="334"/>
      <c r="L47" s="334"/>
      <c r="M47" s="317">
        <v>0</v>
      </c>
      <c r="N47" s="317">
        <v>0</v>
      </c>
      <c r="O47" s="317">
        <v>0</v>
      </c>
      <c r="P47" s="317">
        <v>0</v>
      </c>
      <c r="Q47" s="317">
        <v>0</v>
      </c>
      <c r="S47" s="301">
        <v>8.7999999999999995E-2</v>
      </c>
      <c r="T47" s="302">
        <f t="shared" si="97"/>
        <v>8.7999999999999995E-2</v>
      </c>
      <c r="U47" s="302">
        <f t="shared" si="98"/>
        <v>8.7999999999999995E-2</v>
      </c>
      <c r="V47" s="302">
        <f t="shared" si="99"/>
        <v>8.7999999999999995E-2</v>
      </c>
      <c r="W47" s="303">
        <f t="shared" si="100"/>
        <v>8.7999999999999995E-2</v>
      </c>
      <c r="Y47" s="349" t="s">
        <v>75</v>
      </c>
      <c r="AA47" s="349" t="s">
        <v>76</v>
      </c>
      <c r="AF47" s="403"/>
      <c r="AG47" s="404"/>
      <c r="AH47" s="404"/>
      <c r="AI47" s="404"/>
      <c r="AJ47" s="404"/>
      <c r="AK47" s="404"/>
      <c r="AL47" s="404"/>
      <c r="AM47" s="404"/>
      <c r="AN47" s="405"/>
    </row>
    <row r="48" spans="2:88" x14ac:dyDescent="0.2">
      <c r="B48" s="333" t="s">
        <v>77</v>
      </c>
      <c r="C48" s="334"/>
      <c r="D48" s="334"/>
      <c r="E48" s="334"/>
      <c r="F48" s="334"/>
      <c r="G48" s="334"/>
      <c r="H48" s="334"/>
      <c r="I48" s="334"/>
      <c r="J48" s="334"/>
      <c r="K48" s="334"/>
      <c r="L48" s="334"/>
      <c r="M48" s="317">
        <v>0</v>
      </c>
      <c r="N48" s="317">
        <v>0</v>
      </c>
      <c r="O48" s="317">
        <v>0</v>
      </c>
      <c r="P48" s="317">
        <v>0</v>
      </c>
      <c r="Q48" s="317">
        <v>0</v>
      </c>
      <c r="S48" s="301">
        <v>0.16300000000000001</v>
      </c>
      <c r="T48" s="302">
        <f t="shared" si="97"/>
        <v>0.16300000000000001</v>
      </c>
      <c r="U48" s="302">
        <f t="shared" si="98"/>
        <v>0.16300000000000001</v>
      </c>
      <c r="V48" s="302">
        <f t="shared" si="99"/>
        <v>0.16300000000000001</v>
      </c>
      <c r="W48" s="303">
        <f t="shared" si="100"/>
        <v>0.16300000000000001</v>
      </c>
      <c r="Y48" s="349" t="s">
        <v>78</v>
      </c>
      <c r="AF48" s="403"/>
      <c r="AG48" s="404"/>
      <c r="AH48" s="404"/>
      <c r="AI48" s="404"/>
      <c r="AJ48" s="404"/>
      <c r="AK48" s="404"/>
      <c r="AL48" s="404"/>
      <c r="AM48" s="404"/>
      <c r="AN48" s="405"/>
    </row>
    <row r="49" spans="2:88" x14ac:dyDescent="0.2">
      <c r="B49" s="333" t="s">
        <v>79</v>
      </c>
      <c r="C49" s="334"/>
      <c r="D49" s="334"/>
      <c r="E49" s="334"/>
      <c r="F49" s="334"/>
      <c r="G49" s="334"/>
      <c r="H49" s="334"/>
      <c r="I49" s="334"/>
      <c r="J49" s="334"/>
      <c r="K49" s="334"/>
      <c r="L49" s="334"/>
      <c r="M49" s="317">
        <v>0</v>
      </c>
      <c r="N49" s="317">
        <v>0</v>
      </c>
      <c r="O49" s="317">
        <v>0</v>
      </c>
      <c r="P49" s="317">
        <v>0</v>
      </c>
      <c r="Q49" s="317">
        <v>0</v>
      </c>
      <c r="S49" s="301">
        <v>0.28999999999999998</v>
      </c>
      <c r="T49" s="302">
        <f t="shared" si="97"/>
        <v>0.28999999999999998</v>
      </c>
      <c r="U49" s="302">
        <f t="shared" si="98"/>
        <v>0.28999999999999998</v>
      </c>
      <c r="V49" s="302">
        <f t="shared" si="99"/>
        <v>0.28999999999999998</v>
      </c>
      <c r="W49" s="303">
        <f t="shared" si="100"/>
        <v>0.28999999999999998</v>
      </c>
      <c r="Y49" s="349" t="s">
        <v>80</v>
      </c>
      <c r="AF49" s="403"/>
      <c r="AG49" s="404"/>
      <c r="AH49" s="404"/>
      <c r="AI49" s="404"/>
      <c r="AJ49" s="404"/>
      <c r="AK49" s="404"/>
      <c r="AL49" s="404"/>
      <c r="AM49" s="404"/>
      <c r="AN49" s="405"/>
    </row>
    <row r="50" spans="2:88" x14ac:dyDescent="0.2">
      <c r="B50" s="333" t="s">
        <v>81</v>
      </c>
      <c r="C50" s="334"/>
      <c r="D50" s="334"/>
      <c r="E50" s="334"/>
      <c r="F50" s="334"/>
      <c r="G50" s="334"/>
      <c r="H50" s="334"/>
      <c r="I50" s="334"/>
      <c r="J50" s="334"/>
      <c r="K50" s="334"/>
      <c r="L50" s="334"/>
      <c r="M50" s="317">
        <v>0</v>
      </c>
      <c r="N50" s="317">
        <v>0</v>
      </c>
      <c r="O50" s="317">
        <v>0</v>
      </c>
      <c r="P50" s="317">
        <v>0</v>
      </c>
      <c r="Q50" s="317">
        <v>0</v>
      </c>
      <c r="S50" s="301">
        <v>0.08</v>
      </c>
      <c r="T50" s="302">
        <f t="shared" si="97"/>
        <v>0.08</v>
      </c>
      <c r="U50" s="302">
        <f t="shared" si="98"/>
        <v>0.08</v>
      </c>
      <c r="V50" s="302">
        <f t="shared" si="99"/>
        <v>0.08</v>
      </c>
      <c r="W50" s="303">
        <f t="shared" si="100"/>
        <v>0.08</v>
      </c>
      <c r="AF50" s="403"/>
      <c r="AG50" s="404"/>
      <c r="AH50" s="404"/>
      <c r="AI50" s="404"/>
      <c r="AJ50" s="404"/>
      <c r="AK50" s="404"/>
      <c r="AL50" s="404"/>
      <c r="AM50" s="404"/>
      <c r="AN50" s="405"/>
    </row>
    <row r="51" spans="2:88" x14ac:dyDescent="0.2">
      <c r="B51" s="333" t="s">
        <v>76</v>
      </c>
      <c r="C51" s="334"/>
      <c r="D51" s="334"/>
      <c r="E51" s="334"/>
      <c r="F51" s="334"/>
      <c r="G51" s="334"/>
      <c r="H51" s="334"/>
      <c r="I51" s="334"/>
      <c r="J51" s="334"/>
      <c r="K51" s="334"/>
      <c r="L51" s="334"/>
      <c r="M51" s="317">
        <v>0</v>
      </c>
      <c r="N51" s="317">
        <v>0</v>
      </c>
      <c r="O51" s="317">
        <v>0</v>
      </c>
      <c r="P51" s="317">
        <v>0</v>
      </c>
      <c r="Q51" s="317">
        <v>0</v>
      </c>
      <c r="S51" s="301">
        <v>0.13800000000000001</v>
      </c>
      <c r="T51" s="302">
        <f t="shared" si="97"/>
        <v>0.13800000000000001</v>
      </c>
      <c r="U51" s="302">
        <f t="shared" si="98"/>
        <v>0.13800000000000001</v>
      </c>
      <c r="V51" s="302">
        <f t="shared" si="99"/>
        <v>0.13800000000000001</v>
      </c>
      <c r="W51" s="303">
        <f t="shared" si="100"/>
        <v>0.13800000000000001</v>
      </c>
      <c r="AF51" s="403"/>
      <c r="AG51" s="404"/>
      <c r="AH51" s="404"/>
      <c r="AI51" s="404"/>
      <c r="AJ51" s="404"/>
      <c r="AK51" s="404"/>
      <c r="AL51" s="404"/>
      <c r="AM51" s="404"/>
      <c r="AN51" s="405"/>
    </row>
    <row r="52" spans="2:88" x14ac:dyDescent="0.2">
      <c r="B52" s="333"/>
      <c r="C52" s="334"/>
      <c r="D52" s="334"/>
      <c r="E52" s="334"/>
      <c r="F52" s="334"/>
      <c r="G52" s="334"/>
      <c r="H52" s="334"/>
      <c r="I52" s="334"/>
      <c r="J52" s="334"/>
      <c r="K52" s="334"/>
      <c r="L52" s="334"/>
      <c r="M52" s="318"/>
      <c r="N52" s="318"/>
      <c r="O52" s="318"/>
      <c r="P52" s="318"/>
      <c r="Q52" s="318"/>
      <c r="S52" s="304">
        <v>1.6E-2</v>
      </c>
      <c r="T52" s="302">
        <f>+S52+T54</f>
        <v>1.6E-2</v>
      </c>
      <c r="U52" s="302">
        <f>+T52+$U$58</f>
        <v>1.6E-2</v>
      </c>
      <c r="V52" s="302">
        <f t="shared" ref="V52:W52" si="101">+U52+$U$58</f>
        <v>1.6E-2</v>
      </c>
      <c r="W52" s="303">
        <f t="shared" si="101"/>
        <v>1.6E-2</v>
      </c>
      <c r="AF52" s="403"/>
      <c r="AG52" s="404"/>
      <c r="AH52" s="404"/>
      <c r="AI52" s="404"/>
      <c r="AJ52" s="404"/>
      <c r="AK52" s="404"/>
      <c r="AL52" s="404"/>
      <c r="AM52" s="404"/>
      <c r="AN52" s="405"/>
    </row>
    <row r="53" spans="2:88" x14ac:dyDescent="0.2">
      <c r="B53" s="335"/>
      <c r="C53" s="336"/>
      <c r="D53" s="336"/>
      <c r="E53" s="336"/>
      <c r="F53" s="336"/>
      <c r="G53" s="336"/>
      <c r="H53" s="336"/>
      <c r="I53" s="336"/>
      <c r="J53" s="337" t="s">
        <v>82</v>
      </c>
      <c r="K53" s="337"/>
      <c r="L53" s="336"/>
      <c r="M53" s="323">
        <f>SUM(M45:M52)</f>
        <v>0</v>
      </c>
      <c r="N53" s="323">
        <f>SUM(N45:N52)</f>
        <v>0</v>
      </c>
      <c r="O53" s="323">
        <f>SUM(O45:O52)</f>
        <v>0</v>
      </c>
      <c r="P53" s="323">
        <f>SUM(P45:P52)</f>
        <v>0</v>
      </c>
      <c r="Q53" s="323">
        <f>SUM(Q45:Q52)</f>
        <v>0</v>
      </c>
      <c r="S53" s="127" t="s">
        <v>83</v>
      </c>
      <c r="T53" s="135">
        <v>0</v>
      </c>
      <c r="U53" s="136">
        <v>0</v>
      </c>
      <c r="V53" s="136">
        <v>0</v>
      </c>
      <c r="W53" s="137">
        <v>0</v>
      </c>
      <c r="AF53" s="403"/>
      <c r="AG53" s="404"/>
      <c r="AH53" s="404"/>
      <c r="AI53" s="404"/>
      <c r="AJ53" s="404"/>
      <c r="AK53" s="404"/>
      <c r="AL53" s="404"/>
      <c r="AM53" s="404"/>
      <c r="AN53" s="405"/>
    </row>
    <row r="54" spans="2:88" ht="12.75" thickBot="1" x14ac:dyDescent="0.25">
      <c r="B54" s="313"/>
      <c r="C54" s="314"/>
      <c r="D54" s="314"/>
      <c r="E54" s="314"/>
      <c r="F54" s="314"/>
      <c r="G54" s="314"/>
      <c r="H54" s="314"/>
      <c r="I54" s="314"/>
      <c r="J54" s="314"/>
      <c r="K54" s="314"/>
      <c r="L54" s="314"/>
      <c r="M54" s="324"/>
      <c r="N54" s="324"/>
      <c r="O54" s="324"/>
      <c r="P54" s="324"/>
      <c r="Q54" s="324"/>
      <c r="S54" s="128" t="s">
        <v>84</v>
      </c>
      <c r="T54" s="138">
        <v>0</v>
      </c>
      <c r="U54" s="139">
        <v>0</v>
      </c>
      <c r="V54" s="139">
        <v>0</v>
      </c>
      <c r="W54" s="140">
        <v>0</v>
      </c>
      <c r="AF54" s="403"/>
      <c r="AG54" s="404"/>
      <c r="AH54" s="404"/>
      <c r="AI54" s="404"/>
      <c r="AJ54" s="404"/>
      <c r="AK54" s="404"/>
      <c r="AL54" s="404"/>
      <c r="AM54" s="404"/>
      <c r="AN54" s="405"/>
    </row>
    <row r="55" spans="2:88" x14ac:dyDescent="0.2">
      <c r="B55" s="160"/>
      <c r="C55" s="161"/>
      <c r="D55" s="161"/>
      <c r="E55" s="161"/>
      <c r="F55" s="161"/>
      <c r="G55" s="161"/>
      <c r="H55" s="161"/>
      <c r="I55" s="161"/>
      <c r="J55" s="162" t="s">
        <v>85</v>
      </c>
      <c r="K55" s="162"/>
      <c r="L55" s="161"/>
      <c r="M55" s="163">
        <f>+M43+M53</f>
        <v>0</v>
      </c>
      <c r="N55" s="163">
        <f>+N43+N53</f>
        <v>0</v>
      </c>
      <c r="O55" s="163">
        <f>+O43+O53</f>
        <v>0</v>
      </c>
      <c r="P55" s="325">
        <f>+P43+P53</f>
        <v>0</v>
      </c>
      <c r="Q55" s="325">
        <f>+Q43+Q53</f>
        <v>0</v>
      </c>
      <c r="AF55" s="403"/>
      <c r="AG55" s="404"/>
      <c r="AH55" s="404"/>
      <c r="AI55" s="404"/>
      <c r="AJ55" s="404"/>
      <c r="AK55" s="404"/>
      <c r="AL55" s="404"/>
      <c r="AM55" s="404"/>
      <c r="AN55" s="405"/>
      <c r="CJ55" s="350">
        <f t="shared" si="69"/>
        <v>0</v>
      </c>
    </row>
    <row r="56" spans="2:88" x14ac:dyDescent="0.2">
      <c r="B56" s="11"/>
      <c r="C56" s="12"/>
      <c r="D56" s="12"/>
      <c r="E56" s="12"/>
      <c r="F56" s="12"/>
      <c r="G56" s="12"/>
      <c r="H56" s="12"/>
      <c r="I56" s="12"/>
      <c r="J56" s="12"/>
      <c r="K56" s="12"/>
      <c r="L56" s="12"/>
      <c r="M56" s="17"/>
      <c r="N56" s="17"/>
      <c r="O56" s="17"/>
      <c r="P56" s="324"/>
      <c r="Q56" s="324"/>
      <c r="AF56" s="403"/>
      <c r="AG56" s="404"/>
      <c r="AH56" s="404"/>
      <c r="AI56" s="404"/>
      <c r="AJ56" s="404"/>
      <c r="AK56" s="404"/>
      <c r="AL56" s="404"/>
      <c r="AM56" s="404"/>
      <c r="AN56" s="405"/>
    </row>
    <row r="57" spans="2:88" x14ac:dyDescent="0.2">
      <c r="B57" s="11"/>
      <c r="C57" s="12"/>
      <c r="D57" s="12"/>
      <c r="E57" s="12"/>
      <c r="F57" s="12"/>
      <c r="G57" s="12"/>
      <c r="H57" s="12"/>
      <c r="I57" s="12"/>
      <c r="J57" s="12"/>
      <c r="K57" s="12"/>
      <c r="L57" s="12"/>
      <c r="M57" s="17"/>
      <c r="N57" s="17"/>
      <c r="O57" s="17"/>
      <c r="P57" s="324"/>
      <c r="Q57" s="324"/>
      <c r="AF57" s="403"/>
      <c r="AG57" s="404"/>
      <c r="AH57" s="404"/>
      <c r="AI57" s="404"/>
      <c r="AJ57" s="404"/>
      <c r="AK57" s="404"/>
      <c r="AL57" s="404"/>
      <c r="AM57" s="404"/>
      <c r="AN57" s="405"/>
    </row>
    <row r="58" spans="2:88" ht="15" customHeight="1" x14ac:dyDescent="0.2">
      <c r="B58" s="478" t="s">
        <v>86</v>
      </c>
      <c r="C58" s="478"/>
      <c r="D58" s="478"/>
      <c r="E58" s="478"/>
      <c r="F58" s="478"/>
      <c r="G58" s="478"/>
      <c r="H58" s="478"/>
      <c r="I58" s="478"/>
      <c r="J58" s="478"/>
      <c r="K58" s="478"/>
      <c r="L58" s="478"/>
      <c r="M58" s="478"/>
      <c r="N58" s="478"/>
      <c r="O58" s="478"/>
      <c r="P58" s="478"/>
      <c r="Q58" s="478"/>
      <c r="AF58" s="403"/>
      <c r="AG58" s="404"/>
      <c r="AH58" s="404"/>
      <c r="AI58" s="404"/>
      <c r="AJ58" s="404"/>
      <c r="AK58" s="404"/>
      <c r="AL58" s="404"/>
      <c r="AM58" s="404"/>
      <c r="AN58" s="405"/>
    </row>
    <row r="59" spans="2:88" x14ac:dyDescent="0.2">
      <c r="B59" s="183"/>
      <c r="C59" s="184"/>
      <c r="D59" s="184"/>
      <c r="E59" s="184"/>
      <c r="F59" s="184"/>
      <c r="G59" s="184"/>
      <c r="H59" s="184"/>
      <c r="I59" s="184"/>
      <c r="J59" s="184"/>
      <c r="K59" s="184"/>
      <c r="L59" s="184"/>
      <c r="M59" s="185"/>
      <c r="N59" s="185"/>
      <c r="O59" s="185"/>
      <c r="P59" s="326"/>
      <c r="Q59" s="326"/>
      <c r="AF59" s="403"/>
      <c r="AG59" s="404"/>
      <c r="AH59" s="404"/>
      <c r="AI59" s="404"/>
      <c r="AJ59" s="404"/>
      <c r="AK59" s="404"/>
      <c r="AL59" s="404"/>
      <c r="AM59" s="404"/>
      <c r="AN59" s="405"/>
    </row>
    <row r="60" spans="2:88" x14ac:dyDescent="0.2">
      <c r="B60" s="183" t="s">
        <v>87</v>
      </c>
      <c r="C60" s="184"/>
      <c r="D60" s="491"/>
      <c r="E60" s="491"/>
      <c r="F60" s="491"/>
      <c r="G60" s="491"/>
      <c r="H60" s="491"/>
      <c r="I60" s="491"/>
      <c r="J60" s="491"/>
      <c r="K60" s="491"/>
      <c r="L60" s="492"/>
      <c r="M60" s="4"/>
      <c r="N60" s="4"/>
      <c r="O60" s="4"/>
      <c r="P60" s="317"/>
      <c r="Q60" s="317"/>
      <c r="AF60" s="403"/>
      <c r="AG60" s="404"/>
      <c r="AH60" s="404"/>
      <c r="AI60" s="404"/>
      <c r="AJ60" s="404"/>
      <c r="AK60" s="404"/>
      <c r="AL60" s="404"/>
      <c r="AM60" s="404"/>
      <c r="AN60" s="405"/>
      <c r="CJ60" s="350">
        <f t="shared" si="69"/>
        <v>0</v>
      </c>
    </row>
    <row r="61" spans="2:88" x14ac:dyDescent="0.2">
      <c r="B61" s="183" t="s">
        <v>88</v>
      </c>
      <c r="C61" s="184"/>
      <c r="D61" s="493"/>
      <c r="E61" s="493"/>
      <c r="F61" s="493"/>
      <c r="G61" s="493"/>
      <c r="H61" s="493"/>
      <c r="I61" s="493"/>
      <c r="J61" s="493"/>
      <c r="K61" s="493"/>
      <c r="L61" s="494"/>
      <c r="M61" s="6"/>
      <c r="N61" s="6"/>
      <c r="O61" s="6"/>
      <c r="P61" s="320"/>
      <c r="Q61" s="320"/>
      <c r="AF61" s="403"/>
      <c r="AG61" s="404"/>
      <c r="AH61" s="404"/>
      <c r="AI61" s="404"/>
      <c r="AJ61" s="404"/>
      <c r="AK61" s="404"/>
      <c r="AL61" s="404"/>
      <c r="AM61" s="404"/>
      <c r="AN61" s="405"/>
      <c r="CJ61" s="350">
        <f t="shared" si="69"/>
        <v>0</v>
      </c>
    </row>
    <row r="62" spans="2:88" x14ac:dyDescent="0.2">
      <c r="B62" s="183" t="s">
        <v>89</v>
      </c>
      <c r="C62" s="184"/>
      <c r="D62" s="493"/>
      <c r="E62" s="493"/>
      <c r="F62" s="493"/>
      <c r="G62" s="493"/>
      <c r="H62" s="493"/>
      <c r="I62" s="493"/>
      <c r="J62" s="493"/>
      <c r="K62" s="493"/>
      <c r="L62" s="494"/>
      <c r="M62" s="6"/>
      <c r="N62" s="6"/>
      <c r="O62" s="6"/>
      <c r="P62" s="320"/>
      <c r="Q62" s="320"/>
      <c r="AF62" s="403"/>
      <c r="AG62" s="404"/>
      <c r="AH62" s="404"/>
      <c r="AI62" s="404"/>
      <c r="AJ62" s="404"/>
      <c r="AK62" s="404"/>
      <c r="AL62" s="404"/>
      <c r="AM62" s="404"/>
      <c r="AN62" s="405"/>
      <c r="CJ62" s="350">
        <f t="shared" si="69"/>
        <v>0</v>
      </c>
    </row>
    <row r="63" spans="2:88" x14ac:dyDescent="0.2">
      <c r="B63" s="338" t="s">
        <v>90</v>
      </c>
      <c r="C63" s="339"/>
      <c r="D63" s="339"/>
      <c r="E63" s="495"/>
      <c r="F63" s="495"/>
      <c r="G63" s="495"/>
      <c r="H63" s="495"/>
      <c r="I63" s="495"/>
      <c r="J63" s="495"/>
      <c r="K63" s="495"/>
      <c r="L63" s="496"/>
      <c r="M63" s="320"/>
      <c r="N63" s="320"/>
      <c r="O63" s="320"/>
      <c r="P63" s="320"/>
      <c r="Q63" s="320"/>
      <c r="AF63" s="403"/>
      <c r="AG63" s="404"/>
      <c r="AH63" s="404"/>
      <c r="AI63" s="404"/>
      <c r="AJ63" s="404"/>
      <c r="AK63" s="404"/>
      <c r="AL63" s="404"/>
      <c r="AM63" s="404"/>
      <c r="AN63" s="405"/>
    </row>
    <row r="64" spans="2:88" x14ac:dyDescent="0.2">
      <c r="B64" s="183"/>
      <c r="C64" s="184"/>
      <c r="D64" s="184"/>
      <c r="E64" s="184"/>
      <c r="F64" s="184"/>
      <c r="G64" s="184"/>
      <c r="H64" s="184"/>
      <c r="I64" s="184"/>
      <c r="J64" s="184"/>
      <c r="K64" s="184"/>
      <c r="L64" s="184"/>
      <c r="M64" s="185"/>
      <c r="N64" s="185"/>
      <c r="O64" s="185"/>
      <c r="P64" s="326"/>
      <c r="Q64" s="326"/>
      <c r="AF64" s="403"/>
      <c r="AG64" s="404"/>
      <c r="AH64" s="404"/>
      <c r="AI64" s="404"/>
      <c r="AJ64" s="404"/>
      <c r="AK64" s="404"/>
      <c r="AL64" s="404"/>
      <c r="AM64" s="404"/>
      <c r="AN64" s="405"/>
    </row>
    <row r="65" spans="2:88" x14ac:dyDescent="0.2">
      <c r="B65" s="172"/>
      <c r="C65" s="173"/>
      <c r="D65" s="173"/>
      <c r="E65" s="173"/>
      <c r="F65" s="173"/>
      <c r="G65" s="173"/>
      <c r="H65" s="173"/>
      <c r="I65" s="173"/>
      <c r="J65" s="174" t="s">
        <v>91</v>
      </c>
      <c r="K65" s="174"/>
      <c r="L65" s="173"/>
      <c r="M65" s="175">
        <f>SUM(M59:M64)</f>
        <v>0</v>
      </c>
      <c r="N65" s="175">
        <f t="shared" ref="N65:Q65" si="102">SUM(N59:N64)</f>
        <v>0</v>
      </c>
      <c r="O65" s="175">
        <f t="shared" si="102"/>
        <v>0</v>
      </c>
      <c r="P65" s="327">
        <f t="shared" si="102"/>
        <v>0</v>
      </c>
      <c r="Q65" s="327">
        <f t="shared" si="102"/>
        <v>0</v>
      </c>
      <c r="AF65" s="403"/>
      <c r="AG65" s="404"/>
      <c r="AH65" s="404"/>
      <c r="AI65" s="404"/>
      <c r="AJ65" s="404"/>
      <c r="AK65" s="404"/>
      <c r="AL65" s="404"/>
      <c r="AM65" s="404"/>
      <c r="AN65" s="405"/>
      <c r="CJ65" s="350">
        <f t="shared" si="69"/>
        <v>0</v>
      </c>
    </row>
    <row r="66" spans="2:88" x14ac:dyDescent="0.2">
      <c r="B66" s="11"/>
      <c r="C66" s="12"/>
      <c r="D66" s="12"/>
      <c r="E66" s="12"/>
      <c r="F66" s="12"/>
      <c r="G66" s="12"/>
      <c r="H66" s="12"/>
      <c r="I66" s="12"/>
      <c r="J66" s="12"/>
      <c r="K66" s="12"/>
      <c r="L66" s="12"/>
      <c r="M66" s="17"/>
      <c r="N66" s="17"/>
      <c r="O66" s="17"/>
      <c r="P66" s="324"/>
      <c r="Q66" s="324"/>
      <c r="AF66" s="403"/>
      <c r="AG66" s="404"/>
      <c r="AH66" s="404"/>
      <c r="AI66" s="404"/>
      <c r="AJ66" s="404"/>
      <c r="AK66" s="404"/>
      <c r="AL66" s="404"/>
      <c r="AM66" s="404"/>
      <c r="AN66" s="405"/>
    </row>
    <row r="67" spans="2:88" x14ac:dyDescent="0.2">
      <c r="B67" s="11"/>
      <c r="C67" s="12"/>
      <c r="D67" s="12"/>
      <c r="E67" s="12"/>
      <c r="F67" s="12"/>
      <c r="G67" s="12"/>
      <c r="H67" s="12"/>
      <c r="I67" s="12"/>
      <c r="J67" s="12"/>
      <c r="K67" s="12"/>
      <c r="L67" s="12"/>
      <c r="M67" s="17"/>
      <c r="N67" s="17"/>
      <c r="O67" s="17"/>
      <c r="P67" s="324"/>
      <c r="Q67" s="324"/>
      <c r="AF67" s="403"/>
      <c r="AG67" s="404"/>
      <c r="AH67" s="404"/>
      <c r="AI67" s="404"/>
      <c r="AJ67" s="404"/>
      <c r="AK67" s="404"/>
      <c r="AL67" s="404"/>
      <c r="AM67" s="404"/>
      <c r="AN67" s="405"/>
    </row>
    <row r="68" spans="2:88" x14ac:dyDescent="0.2">
      <c r="B68" s="160"/>
      <c r="C68" s="161"/>
      <c r="D68" s="161"/>
      <c r="E68" s="161"/>
      <c r="F68" s="161"/>
      <c r="G68" s="161"/>
      <c r="H68" s="161"/>
      <c r="I68" s="161"/>
      <c r="J68" s="162" t="s">
        <v>92</v>
      </c>
      <c r="K68" s="162"/>
      <c r="L68" s="161"/>
      <c r="M68" s="163">
        <f>+M55+M65</f>
        <v>0</v>
      </c>
      <c r="N68" s="163">
        <f t="shared" ref="N68:Q68" si="103">+N55+N65</f>
        <v>0</v>
      </c>
      <c r="O68" s="163">
        <f>+O55+O65</f>
        <v>0</v>
      </c>
      <c r="P68" s="325">
        <f t="shared" si="103"/>
        <v>0</v>
      </c>
      <c r="Q68" s="325">
        <f t="shared" si="103"/>
        <v>0</v>
      </c>
      <c r="AF68" s="403"/>
      <c r="AG68" s="404"/>
      <c r="AH68" s="404"/>
      <c r="AI68" s="404"/>
      <c r="AJ68" s="404"/>
      <c r="AK68" s="404"/>
      <c r="AL68" s="404"/>
      <c r="AM68" s="404"/>
      <c r="AN68" s="405"/>
      <c r="CJ68" s="350">
        <f t="shared" si="69"/>
        <v>0</v>
      </c>
    </row>
    <row r="69" spans="2:88" x14ac:dyDescent="0.2">
      <c r="B69" s="11"/>
      <c r="C69" s="12"/>
      <c r="D69" s="12"/>
      <c r="E69" s="12"/>
      <c r="F69" s="12"/>
      <c r="G69" s="12"/>
      <c r="H69" s="12"/>
      <c r="I69" s="12"/>
      <c r="J69" s="12"/>
      <c r="K69" s="12"/>
      <c r="L69" s="12"/>
      <c r="M69" s="17"/>
      <c r="N69" s="17"/>
      <c r="O69" s="17"/>
      <c r="P69" s="324"/>
      <c r="Q69" s="324"/>
      <c r="AF69" s="403"/>
      <c r="AG69" s="404"/>
      <c r="AH69" s="404"/>
      <c r="AI69" s="404"/>
      <c r="AJ69" s="404"/>
      <c r="AK69" s="404"/>
      <c r="AL69" s="404"/>
      <c r="AM69" s="404"/>
      <c r="AN69" s="405"/>
    </row>
    <row r="70" spans="2:88" ht="12.75" thickBot="1" x14ac:dyDescent="0.25">
      <c r="B70" s="11"/>
      <c r="C70" s="12"/>
      <c r="D70" s="12"/>
      <c r="E70" s="12"/>
      <c r="F70" s="12"/>
      <c r="G70" s="12"/>
      <c r="H70" s="12"/>
      <c r="I70" s="12"/>
      <c r="J70" s="12"/>
      <c r="K70" s="12"/>
      <c r="L70" s="12"/>
      <c r="M70" s="17"/>
      <c r="N70" s="17"/>
      <c r="O70" s="17"/>
      <c r="P70" s="324"/>
      <c r="Q70" s="324"/>
      <c r="S70" s="471" t="s">
        <v>93</v>
      </c>
      <c r="T70" s="471"/>
      <c r="U70" s="471"/>
      <c r="V70" s="471"/>
      <c r="W70" s="471"/>
      <c r="AF70" s="403"/>
      <c r="AG70" s="404"/>
      <c r="AH70" s="404"/>
      <c r="AI70" s="404"/>
      <c r="AJ70" s="404"/>
      <c r="AK70" s="404"/>
      <c r="AL70" s="404"/>
      <c r="AM70" s="404"/>
      <c r="AN70" s="405"/>
    </row>
    <row r="71" spans="2:88" ht="15" customHeight="1" x14ac:dyDescent="0.2">
      <c r="B71" s="479" t="s">
        <v>94</v>
      </c>
      <c r="C71" s="479"/>
      <c r="D71" s="479"/>
      <c r="E71" s="479"/>
      <c r="F71" s="479"/>
      <c r="G71" s="479"/>
      <c r="H71" s="479"/>
      <c r="I71" s="479"/>
      <c r="J71" s="479"/>
      <c r="K71" s="479"/>
      <c r="L71" s="479"/>
      <c r="M71" s="479"/>
      <c r="N71" s="479"/>
      <c r="O71" s="479"/>
      <c r="P71" s="479"/>
      <c r="Q71" s="479"/>
      <c r="X71" s="145" t="s">
        <v>95</v>
      </c>
      <c r="Y71" s="146" t="s">
        <v>96</v>
      </c>
      <c r="Z71" s="146" t="s">
        <v>97</v>
      </c>
      <c r="AA71" s="147" t="s">
        <v>98</v>
      </c>
      <c r="AF71" s="403"/>
      <c r="AG71" s="404"/>
      <c r="AH71" s="404"/>
      <c r="AI71" s="404"/>
      <c r="AJ71" s="404"/>
      <c r="AK71" s="404"/>
      <c r="AL71" s="404"/>
      <c r="AM71" s="404"/>
      <c r="AN71" s="405"/>
    </row>
    <row r="72" spans="2:88" x14ac:dyDescent="0.2">
      <c r="B72" s="340"/>
      <c r="C72" s="341"/>
      <c r="D72" s="341"/>
      <c r="E72" s="341"/>
      <c r="F72" s="341"/>
      <c r="G72" s="341"/>
      <c r="H72" s="341"/>
      <c r="I72" s="341"/>
      <c r="J72" s="341"/>
      <c r="K72" s="341"/>
      <c r="L72" s="341"/>
      <c r="M72" s="328"/>
      <c r="N72" s="328"/>
      <c r="O72" s="328"/>
      <c r="P72" s="328"/>
      <c r="Q72" s="328"/>
      <c r="S72" s="60" t="s">
        <v>99</v>
      </c>
      <c r="X72" s="152">
        <v>0.34</v>
      </c>
      <c r="Y72" s="148" t="s">
        <v>100</v>
      </c>
      <c r="Z72" s="154">
        <v>42552</v>
      </c>
      <c r="AA72" s="155">
        <v>44012</v>
      </c>
      <c r="AF72" s="403"/>
      <c r="AG72" s="404"/>
      <c r="AH72" s="404"/>
      <c r="AI72" s="404"/>
      <c r="AJ72" s="404"/>
      <c r="AK72" s="404"/>
      <c r="AL72" s="404"/>
      <c r="AM72" s="404"/>
      <c r="AN72" s="405"/>
    </row>
    <row r="73" spans="2:88" ht="12.75" thickBot="1" x14ac:dyDescent="0.25">
      <c r="B73" s="499" t="s">
        <v>101</v>
      </c>
      <c r="C73" s="499"/>
      <c r="D73" s="499"/>
      <c r="E73" s="341"/>
      <c r="F73" s="341"/>
      <c r="G73" s="341"/>
      <c r="H73" s="341"/>
      <c r="I73" s="341"/>
      <c r="J73" s="341"/>
      <c r="K73" s="346"/>
      <c r="L73" s="342"/>
      <c r="M73" s="317">
        <f>IF($B$73=$S$74,M68*$V$74,  IF($B$73=$S$75,M68*$V$75,  IF($B$73=$S$76,(M68+M86)*$V$76,  IF($B$73=$S$78,M68*$K$73,0))))</f>
        <v>0</v>
      </c>
      <c r="N73" s="317">
        <f>IF($B$73=$S$74,N68*$V$74,  IF($B$73=$S$75,N68*$V$75,  IF($B$73=$S$76,(N68+N86)*$V$76,  IF($B$73=$S$78,N68*$K$73,0))))</f>
        <v>0</v>
      </c>
      <c r="O73" s="317">
        <f>IF($B$73=$S$74,O68*$V$74,  IF($B$73=$S$75,O68*$V$75,  IF($B$73=$S$76,(O68+O86)*$V$76,  IF($B$73=$S$78,O68*$K$73,0))))</f>
        <v>0</v>
      </c>
      <c r="P73" s="317">
        <f>IF($B$73=$S$74,P68*$V$74,  IF($B$73=$S$75,P68*$V$75,  IF($B$73=$S$76,(P68+P86)*$V$76,  IF($B$73=$S$78,P68*$K$73,0))))</f>
        <v>0</v>
      </c>
      <c r="Q73" s="317">
        <f>IF($B$73=$S$74,Q68*$V$74,  IF($B$73=$S$75,Q68*$V$75,  IF($B$73=$S$76,(Q68+Q86)*$V$76,  IF($B$73=$S$78,Q68*$K$73,0))))</f>
        <v>0</v>
      </c>
      <c r="S73" s="22" t="s">
        <v>101</v>
      </c>
      <c r="X73" s="152">
        <v>0.12</v>
      </c>
      <c r="Y73" s="148" t="s">
        <v>102</v>
      </c>
      <c r="Z73" s="154">
        <v>42552</v>
      </c>
      <c r="AA73" s="155">
        <v>42916</v>
      </c>
      <c r="AF73" s="403"/>
      <c r="AG73" s="404"/>
      <c r="AH73" s="404"/>
      <c r="AI73" s="404"/>
      <c r="AJ73" s="404"/>
      <c r="AK73" s="404"/>
      <c r="AL73" s="404"/>
      <c r="AM73" s="404"/>
      <c r="AN73" s="405"/>
    </row>
    <row r="74" spans="2:88" ht="12" customHeight="1" x14ac:dyDescent="0.2">
      <c r="B74" s="500" t="s">
        <v>103</v>
      </c>
      <c r="C74" s="501"/>
      <c r="D74" s="501"/>
      <c r="E74" s="501"/>
      <c r="F74" s="501"/>
      <c r="G74" s="501"/>
      <c r="H74" s="501"/>
      <c r="I74" s="501"/>
      <c r="J74" s="501"/>
      <c r="K74" s="341"/>
      <c r="L74" s="341"/>
      <c r="M74" s="328"/>
      <c r="N74" s="328"/>
      <c r="O74" s="328"/>
      <c r="P74" s="328"/>
      <c r="Q74" s="328"/>
      <c r="S74" s="22" t="s">
        <v>104</v>
      </c>
      <c r="V74" s="129">
        <v>0.34</v>
      </c>
      <c r="X74" s="152">
        <v>0.11</v>
      </c>
      <c r="Y74" s="148" t="s">
        <v>102</v>
      </c>
      <c r="Z74" s="154">
        <v>42917</v>
      </c>
      <c r="AA74" s="155">
        <v>44012</v>
      </c>
      <c r="AF74" s="403"/>
      <c r="AG74" s="404"/>
      <c r="AH74" s="404"/>
      <c r="AI74" s="404"/>
      <c r="AJ74" s="404"/>
      <c r="AK74" s="404"/>
      <c r="AL74" s="404"/>
      <c r="AM74" s="404"/>
      <c r="AN74" s="405"/>
    </row>
    <row r="75" spans="2:88" x14ac:dyDescent="0.2">
      <c r="B75" s="502"/>
      <c r="C75" s="503"/>
      <c r="D75" s="503"/>
      <c r="E75" s="503"/>
      <c r="F75" s="503"/>
      <c r="G75" s="503"/>
      <c r="H75" s="503"/>
      <c r="I75" s="503"/>
      <c r="J75" s="503"/>
      <c r="K75" s="341"/>
      <c r="L75" s="341"/>
      <c r="M75" s="328"/>
      <c r="N75" s="328"/>
      <c r="O75" s="328"/>
      <c r="P75" s="328"/>
      <c r="Q75" s="328"/>
      <c r="S75" s="22" t="s">
        <v>105</v>
      </c>
      <c r="V75" s="130">
        <v>0.13</v>
      </c>
      <c r="X75" s="152"/>
      <c r="Y75" s="148"/>
      <c r="Z75" s="148"/>
      <c r="AA75" s="149"/>
      <c r="AF75" s="403"/>
      <c r="AG75" s="404"/>
      <c r="AH75" s="404"/>
      <c r="AI75" s="404"/>
      <c r="AJ75" s="404"/>
      <c r="AK75" s="404"/>
      <c r="AL75" s="404"/>
      <c r="AM75" s="404"/>
      <c r="AN75" s="405"/>
    </row>
    <row r="76" spans="2:88" ht="12.75" thickBot="1" x14ac:dyDescent="0.25">
      <c r="B76" s="343"/>
      <c r="C76" s="344"/>
      <c r="D76" s="344"/>
      <c r="E76" s="344"/>
      <c r="F76" s="344"/>
      <c r="G76" s="344"/>
      <c r="H76" s="344"/>
      <c r="I76" s="344"/>
      <c r="J76" s="345" t="s">
        <v>106</v>
      </c>
      <c r="K76" s="345"/>
      <c r="L76" s="344"/>
      <c r="M76" s="329">
        <f>SUM(M72:M75)</f>
        <v>0</v>
      </c>
      <c r="N76" s="329">
        <f t="shared" ref="N76:Q76" si="104">SUM(N72:N75)</f>
        <v>0</v>
      </c>
      <c r="O76" s="329">
        <f t="shared" si="104"/>
        <v>0</v>
      </c>
      <c r="P76" s="329">
        <f t="shared" si="104"/>
        <v>0</v>
      </c>
      <c r="Q76" s="329">
        <f t="shared" si="104"/>
        <v>0</v>
      </c>
      <c r="S76" s="22" t="s">
        <v>107</v>
      </c>
      <c r="V76" s="131">
        <v>0.15</v>
      </c>
      <c r="X76" s="152"/>
      <c r="Y76" s="148"/>
      <c r="Z76" s="148"/>
      <c r="AA76" s="149"/>
      <c r="AF76" s="403"/>
      <c r="AG76" s="404"/>
      <c r="AH76" s="404"/>
      <c r="AI76" s="404"/>
      <c r="AJ76" s="404"/>
      <c r="AK76" s="404"/>
      <c r="AL76" s="404"/>
      <c r="AM76" s="404"/>
      <c r="AN76" s="405"/>
    </row>
    <row r="77" spans="2:88" ht="12.75" thickBot="1" x14ac:dyDescent="0.25">
      <c r="B77" s="11"/>
      <c r="C77" s="12"/>
      <c r="D77" s="12"/>
      <c r="E77" s="12"/>
      <c r="F77" s="12"/>
      <c r="G77" s="12"/>
      <c r="H77" s="12"/>
      <c r="I77" s="12"/>
      <c r="J77" s="12"/>
      <c r="K77" s="12"/>
      <c r="L77" s="12"/>
      <c r="M77" s="17"/>
      <c r="N77" s="17"/>
      <c r="O77" s="17"/>
      <c r="P77" s="324"/>
      <c r="Q77" s="324"/>
      <c r="V77" s="132"/>
      <c r="X77" s="153"/>
      <c r="Y77" s="150"/>
      <c r="Z77" s="150"/>
      <c r="AA77" s="151"/>
      <c r="AF77" s="403"/>
      <c r="AG77" s="404"/>
      <c r="AH77" s="404"/>
      <c r="AI77" s="404"/>
      <c r="AJ77" s="404"/>
      <c r="AK77" s="404"/>
      <c r="AL77" s="404"/>
      <c r="AM77" s="404"/>
      <c r="AN77" s="405"/>
    </row>
    <row r="78" spans="2:88" x14ac:dyDescent="0.2">
      <c r="B78" s="11"/>
      <c r="C78" s="12"/>
      <c r="D78" s="12"/>
      <c r="E78" s="12"/>
      <c r="F78" s="12"/>
      <c r="G78" s="12"/>
      <c r="H78" s="12"/>
      <c r="I78" s="12"/>
      <c r="J78" s="12"/>
      <c r="K78" s="12"/>
      <c r="L78" s="12"/>
      <c r="M78" s="17"/>
      <c r="N78" s="17"/>
      <c r="O78" s="17"/>
      <c r="P78" s="324"/>
      <c r="Q78" s="324"/>
      <c r="S78" s="22" t="s">
        <v>108</v>
      </c>
      <c r="V78" s="132"/>
      <c r="AF78" s="403"/>
      <c r="AG78" s="404"/>
      <c r="AH78" s="404"/>
      <c r="AI78" s="404"/>
      <c r="AJ78" s="404"/>
      <c r="AK78" s="404"/>
      <c r="AL78" s="404"/>
      <c r="AM78" s="404"/>
      <c r="AN78" s="405"/>
    </row>
    <row r="79" spans="2:88" ht="15" customHeight="1" x14ac:dyDescent="0.2">
      <c r="B79" s="480" t="s">
        <v>109</v>
      </c>
      <c r="C79" s="480"/>
      <c r="D79" s="480"/>
      <c r="E79" s="480"/>
      <c r="F79" s="480"/>
      <c r="G79" s="480"/>
      <c r="H79" s="480"/>
      <c r="I79" s="480"/>
      <c r="J79" s="480"/>
      <c r="K79" s="480"/>
      <c r="L79" s="480"/>
      <c r="M79" s="480"/>
      <c r="N79" s="480"/>
      <c r="O79" s="480"/>
      <c r="P79" s="480"/>
      <c r="Q79" s="480"/>
      <c r="V79" s="132"/>
      <c r="AF79" s="403"/>
      <c r="AG79" s="404"/>
      <c r="AH79" s="404"/>
      <c r="AI79" s="404"/>
      <c r="AJ79" s="404"/>
      <c r="AK79" s="404"/>
      <c r="AL79" s="404"/>
      <c r="AM79" s="404"/>
      <c r="AN79" s="405"/>
    </row>
    <row r="80" spans="2:88" x14ac:dyDescent="0.2">
      <c r="B80" s="180"/>
      <c r="C80" s="181"/>
      <c r="D80" s="181"/>
      <c r="E80" s="181"/>
      <c r="F80" s="181"/>
      <c r="G80" s="181"/>
      <c r="H80" s="181"/>
      <c r="I80" s="181"/>
      <c r="J80" s="181"/>
      <c r="K80" s="181"/>
      <c r="L80" s="181"/>
      <c r="M80" s="182"/>
      <c r="N80" s="182"/>
      <c r="O80" s="182"/>
      <c r="P80" s="330"/>
      <c r="Q80" s="330"/>
      <c r="V80" s="133"/>
      <c r="AF80" s="403"/>
      <c r="AG80" s="404"/>
      <c r="AH80" s="404"/>
      <c r="AI80" s="404"/>
      <c r="AJ80" s="404"/>
      <c r="AK80" s="404"/>
      <c r="AL80" s="404"/>
      <c r="AM80" s="404"/>
      <c r="AN80" s="405"/>
    </row>
    <row r="81" spans="2:88" x14ac:dyDescent="0.2">
      <c r="B81" s="347" t="s">
        <v>110</v>
      </c>
      <c r="C81" s="348"/>
      <c r="D81" s="348"/>
      <c r="E81" s="497"/>
      <c r="F81" s="497"/>
      <c r="G81" s="497"/>
      <c r="H81" s="497"/>
      <c r="I81" s="497"/>
      <c r="J81" s="497"/>
      <c r="K81" s="497"/>
      <c r="L81" s="498"/>
      <c r="M81" s="317"/>
      <c r="N81" s="317"/>
      <c r="O81" s="317"/>
      <c r="P81" s="317"/>
      <c r="Q81" s="317"/>
      <c r="AF81" s="403"/>
      <c r="AG81" s="404"/>
      <c r="AH81" s="404"/>
      <c r="AI81" s="404"/>
      <c r="AJ81" s="404"/>
      <c r="AK81" s="404"/>
      <c r="AL81" s="404"/>
      <c r="AM81" s="404"/>
      <c r="AN81" s="405"/>
    </row>
    <row r="82" spans="2:88" x14ac:dyDescent="0.2">
      <c r="B82" s="180" t="s">
        <v>111</v>
      </c>
      <c r="C82" s="181"/>
      <c r="D82" s="181"/>
      <c r="E82" s="493"/>
      <c r="F82" s="493"/>
      <c r="G82" s="493"/>
      <c r="H82" s="493"/>
      <c r="I82" s="493"/>
      <c r="J82" s="493"/>
      <c r="K82" s="493"/>
      <c r="L82" s="494"/>
      <c r="M82" s="6"/>
      <c r="N82" s="6"/>
      <c r="O82" s="6"/>
      <c r="P82" s="320"/>
      <c r="Q82" s="320"/>
      <c r="AF82" s="403"/>
      <c r="AG82" s="404"/>
      <c r="AH82" s="404"/>
      <c r="AI82" s="404"/>
      <c r="AJ82" s="404"/>
      <c r="AK82" s="404"/>
      <c r="AL82" s="404"/>
      <c r="AM82" s="404"/>
      <c r="AN82" s="405"/>
      <c r="CJ82" s="350">
        <f t="shared" ref="CJ82:CJ89" si="105">SUM(M82:O82)</f>
        <v>0</v>
      </c>
    </row>
    <row r="83" spans="2:88" x14ac:dyDescent="0.2">
      <c r="B83" s="347" t="s">
        <v>112</v>
      </c>
      <c r="C83" s="348"/>
      <c r="D83" s="348"/>
      <c r="E83" s="495"/>
      <c r="F83" s="495"/>
      <c r="G83" s="495"/>
      <c r="H83" s="495"/>
      <c r="I83" s="495"/>
      <c r="J83" s="495"/>
      <c r="K83" s="495"/>
      <c r="L83" s="496"/>
      <c r="M83" s="320"/>
      <c r="N83" s="320"/>
      <c r="O83" s="320"/>
      <c r="P83" s="320"/>
      <c r="Q83" s="320"/>
      <c r="AF83" s="403"/>
      <c r="AG83" s="404"/>
      <c r="AH83" s="404"/>
      <c r="AI83" s="404"/>
      <c r="AJ83" s="404"/>
      <c r="AK83" s="404"/>
      <c r="AL83" s="404"/>
      <c r="AM83" s="404"/>
      <c r="AN83" s="405"/>
    </row>
    <row r="84" spans="2:88" x14ac:dyDescent="0.2">
      <c r="B84" s="347" t="s">
        <v>113</v>
      </c>
      <c r="C84" s="348"/>
      <c r="D84" s="348"/>
      <c r="E84" s="495"/>
      <c r="F84" s="495"/>
      <c r="G84" s="495"/>
      <c r="H84" s="495"/>
      <c r="I84" s="495"/>
      <c r="J84" s="495"/>
      <c r="K84" s="495"/>
      <c r="L84" s="496"/>
      <c r="M84" s="320"/>
      <c r="N84" s="320"/>
      <c r="O84" s="320"/>
      <c r="P84" s="320"/>
      <c r="Q84" s="320"/>
      <c r="AF84" s="403"/>
      <c r="AG84" s="404"/>
      <c r="AH84" s="404"/>
      <c r="AI84" s="404"/>
      <c r="AJ84" s="404"/>
      <c r="AK84" s="404"/>
      <c r="AL84" s="404"/>
      <c r="AM84" s="404"/>
      <c r="AN84" s="405"/>
    </row>
    <row r="85" spans="2:88" x14ac:dyDescent="0.2">
      <c r="B85" s="180"/>
      <c r="C85" s="181"/>
      <c r="D85" s="181"/>
      <c r="E85" s="181"/>
      <c r="F85" s="181"/>
      <c r="G85" s="181"/>
      <c r="H85" s="181"/>
      <c r="I85" s="181"/>
      <c r="J85" s="181"/>
      <c r="K85" s="181"/>
      <c r="L85" s="181"/>
      <c r="M85" s="182"/>
      <c r="N85" s="182"/>
      <c r="O85" s="182"/>
      <c r="P85" s="330"/>
      <c r="Q85" s="330"/>
      <c r="AF85" s="403"/>
      <c r="AG85" s="404"/>
      <c r="AH85" s="404"/>
      <c r="AI85" s="404"/>
      <c r="AJ85" s="404"/>
      <c r="AK85" s="404"/>
      <c r="AL85" s="404"/>
      <c r="AM85" s="404"/>
      <c r="AN85" s="405"/>
    </row>
    <row r="86" spans="2:88" x14ac:dyDescent="0.2">
      <c r="B86" s="168"/>
      <c r="C86" s="169"/>
      <c r="D86" s="169"/>
      <c r="E86" s="169"/>
      <c r="F86" s="169"/>
      <c r="G86" s="169"/>
      <c r="H86" s="169"/>
      <c r="I86" s="169"/>
      <c r="J86" s="170" t="s">
        <v>114</v>
      </c>
      <c r="K86" s="170"/>
      <c r="L86" s="169"/>
      <c r="M86" s="171">
        <f>SUM(M80:M85)</f>
        <v>0</v>
      </c>
      <c r="N86" s="171">
        <f t="shared" ref="N86:Q86" si="106">SUM(N80:N85)</f>
        <v>0</v>
      </c>
      <c r="O86" s="171">
        <f t="shared" si="106"/>
        <v>0</v>
      </c>
      <c r="P86" s="331">
        <f t="shared" si="106"/>
        <v>0</v>
      </c>
      <c r="Q86" s="331">
        <f t="shared" si="106"/>
        <v>0</v>
      </c>
      <c r="AF86" s="403"/>
      <c r="AG86" s="404"/>
      <c r="AH86" s="404"/>
      <c r="AI86" s="404"/>
      <c r="AJ86" s="404"/>
      <c r="AK86" s="404"/>
      <c r="AL86" s="404"/>
      <c r="AM86" s="404"/>
      <c r="AN86" s="405"/>
      <c r="CJ86" s="350">
        <f t="shared" si="105"/>
        <v>0</v>
      </c>
    </row>
    <row r="87" spans="2:88" x14ac:dyDescent="0.2">
      <c r="B87" s="11"/>
      <c r="C87" s="12"/>
      <c r="D87" s="12"/>
      <c r="E87" s="12"/>
      <c r="F87" s="12"/>
      <c r="G87" s="12"/>
      <c r="H87" s="12"/>
      <c r="I87" s="12"/>
      <c r="J87" s="12"/>
      <c r="K87" s="12"/>
      <c r="L87" s="12"/>
      <c r="M87" s="17"/>
      <c r="N87" s="17"/>
      <c r="O87" s="17"/>
      <c r="P87" s="324"/>
      <c r="Q87" s="324"/>
      <c r="AF87" s="403"/>
      <c r="AG87" s="404"/>
      <c r="AH87" s="404"/>
      <c r="AI87" s="404"/>
      <c r="AJ87" s="404"/>
      <c r="AK87" s="404"/>
      <c r="AL87" s="404"/>
      <c r="AM87" s="404"/>
      <c r="AN87" s="405"/>
    </row>
    <row r="88" spans="2:88" x14ac:dyDescent="0.2">
      <c r="B88" s="11"/>
      <c r="C88" s="12"/>
      <c r="D88" s="12"/>
      <c r="E88" s="12"/>
      <c r="F88" s="12"/>
      <c r="G88" s="12"/>
      <c r="H88" s="12"/>
      <c r="I88" s="12"/>
      <c r="J88" s="12"/>
      <c r="K88" s="12"/>
      <c r="L88" s="12"/>
      <c r="M88" s="17"/>
      <c r="N88" s="17"/>
      <c r="O88" s="17"/>
      <c r="P88" s="324"/>
      <c r="Q88" s="324"/>
      <c r="AF88" s="403"/>
      <c r="AG88" s="404"/>
      <c r="AH88" s="404"/>
      <c r="AI88" s="404"/>
      <c r="AJ88" s="404"/>
      <c r="AK88" s="404"/>
      <c r="AL88" s="404"/>
      <c r="AM88" s="404"/>
      <c r="AN88" s="405"/>
    </row>
    <row r="89" spans="2:88" x14ac:dyDescent="0.2">
      <c r="B89" s="164"/>
      <c r="C89" s="165"/>
      <c r="D89" s="165"/>
      <c r="E89" s="165"/>
      <c r="F89" s="165"/>
      <c r="G89" s="165"/>
      <c r="H89" s="165"/>
      <c r="I89" s="165"/>
      <c r="J89" s="166" t="s">
        <v>115</v>
      </c>
      <c r="K89" s="166"/>
      <c r="L89" s="165"/>
      <c r="M89" s="167">
        <f>+M68+M76+M86</f>
        <v>0</v>
      </c>
      <c r="N89" s="167">
        <f t="shared" ref="N89:Q89" si="107">+N68+N76+N86</f>
        <v>0</v>
      </c>
      <c r="O89" s="167">
        <f t="shared" si="107"/>
        <v>0</v>
      </c>
      <c r="P89" s="332">
        <f t="shared" si="107"/>
        <v>0</v>
      </c>
      <c r="Q89" s="332">
        <f t="shared" si="107"/>
        <v>0</v>
      </c>
      <c r="AF89" s="403"/>
      <c r="AG89" s="404"/>
      <c r="AH89" s="404"/>
      <c r="AI89" s="404"/>
      <c r="AJ89" s="404"/>
      <c r="AK89" s="404"/>
      <c r="AL89" s="404"/>
      <c r="AM89" s="404"/>
      <c r="AN89" s="405"/>
      <c r="CJ89" s="350">
        <f t="shared" si="105"/>
        <v>0</v>
      </c>
    </row>
    <row r="90" spans="2:88" ht="12.75" thickBot="1" x14ac:dyDescent="0.25">
      <c r="B90" s="18"/>
      <c r="C90" s="19"/>
      <c r="D90" s="19"/>
      <c r="E90" s="19"/>
      <c r="F90" s="19"/>
      <c r="G90" s="19"/>
      <c r="H90" s="19"/>
      <c r="I90" s="19"/>
      <c r="J90" s="19"/>
      <c r="K90" s="19"/>
      <c r="L90" s="19"/>
      <c r="M90" s="20"/>
      <c r="N90" s="20"/>
      <c r="O90" s="21" t="s">
        <v>116</v>
      </c>
      <c r="P90" s="472">
        <f>SUM(M89:Q89)</f>
        <v>0</v>
      </c>
      <c r="Q90" s="473"/>
      <c r="AF90" s="406"/>
      <c r="AG90" s="407"/>
      <c r="AH90" s="407"/>
      <c r="AI90" s="407"/>
      <c r="AJ90" s="407"/>
      <c r="AK90" s="407"/>
      <c r="AL90" s="407"/>
      <c r="AM90" s="407"/>
      <c r="AN90" s="408"/>
    </row>
    <row r="91" spans="2:88" ht="12.75" thickTop="1" x14ac:dyDescent="0.2">
      <c r="C91" s="22"/>
      <c r="D91" s="22"/>
      <c r="E91" s="22"/>
      <c r="F91" s="22"/>
      <c r="G91" s="22"/>
      <c r="H91" s="22"/>
      <c r="I91" s="22"/>
      <c r="J91" s="22"/>
      <c r="K91" s="22"/>
      <c r="L91" s="22"/>
      <c r="M91" s="22"/>
      <c r="N91" s="22"/>
      <c r="O91" s="22"/>
      <c r="P91" s="22"/>
      <c r="Q91" s="22"/>
      <c r="AC91" s="134"/>
      <c r="AD91" s="134"/>
      <c r="AE91" s="134"/>
      <c r="AF91" s="134"/>
      <c r="AG91" s="134"/>
      <c r="AH91" s="134"/>
      <c r="AI91" s="134"/>
      <c r="AJ91" s="134"/>
      <c r="AK91" s="134"/>
      <c r="AL91" s="134"/>
      <c r="AM91" s="134"/>
    </row>
    <row r="92" spans="2:88" x14ac:dyDescent="0.2">
      <c r="B92" s="23" t="s">
        <v>117</v>
      </c>
      <c r="D92" s="22"/>
      <c r="E92" s="22"/>
      <c r="F92" s="22"/>
      <c r="G92" s="22"/>
      <c r="H92" s="22"/>
      <c r="I92" s="22"/>
      <c r="J92" s="22"/>
      <c r="K92" s="22"/>
      <c r="L92" s="22"/>
      <c r="M92" s="22"/>
      <c r="N92" s="22"/>
      <c r="O92" s="22"/>
      <c r="P92" s="22"/>
      <c r="Q92" s="22"/>
    </row>
    <row r="93" spans="2:88" x14ac:dyDescent="0.2">
      <c r="B93" s="481"/>
      <c r="C93" s="482"/>
      <c r="D93" s="482"/>
      <c r="E93" s="482"/>
      <c r="F93" s="482"/>
      <c r="G93" s="482"/>
      <c r="H93" s="482"/>
      <c r="I93" s="482"/>
      <c r="J93" s="482"/>
      <c r="K93" s="482"/>
      <c r="L93" s="482"/>
      <c r="M93" s="482"/>
      <c r="N93" s="482"/>
      <c r="O93" s="482"/>
      <c r="P93" s="482"/>
      <c r="Q93" s="483"/>
    </row>
    <row r="94" spans="2:88" x14ac:dyDescent="0.2">
      <c r="B94" s="484"/>
      <c r="C94" s="485"/>
      <c r="D94" s="485"/>
      <c r="E94" s="485"/>
      <c r="F94" s="485"/>
      <c r="G94" s="485"/>
      <c r="H94" s="485"/>
      <c r="I94" s="485"/>
      <c r="J94" s="485"/>
      <c r="K94" s="485"/>
      <c r="L94" s="485"/>
      <c r="M94" s="485"/>
      <c r="N94" s="485"/>
      <c r="O94" s="485"/>
      <c r="P94" s="485"/>
      <c r="Q94" s="486"/>
    </row>
    <row r="95" spans="2:88" x14ac:dyDescent="0.2">
      <c r="B95" s="484"/>
      <c r="C95" s="485"/>
      <c r="D95" s="485"/>
      <c r="E95" s="485"/>
      <c r="F95" s="485"/>
      <c r="G95" s="485"/>
      <c r="H95" s="485"/>
      <c r="I95" s="485"/>
      <c r="J95" s="485"/>
      <c r="K95" s="485"/>
      <c r="L95" s="485"/>
      <c r="M95" s="485"/>
      <c r="N95" s="485"/>
      <c r="O95" s="485"/>
      <c r="P95" s="485"/>
      <c r="Q95" s="486"/>
    </row>
    <row r="96" spans="2:88" x14ac:dyDescent="0.2">
      <c r="B96" s="484"/>
      <c r="C96" s="485"/>
      <c r="D96" s="485"/>
      <c r="E96" s="485"/>
      <c r="F96" s="485"/>
      <c r="G96" s="485"/>
      <c r="H96" s="485"/>
      <c r="I96" s="485"/>
      <c r="J96" s="485"/>
      <c r="K96" s="485"/>
      <c r="L96" s="485"/>
      <c r="M96" s="485"/>
      <c r="N96" s="485"/>
      <c r="O96" s="485"/>
      <c r="P96" s="485"/>
      <c r="Q96" s="486"/>
    </row>
    <row r="97" spans="2:17" x14ac:dyDescent="0.2">
      <c r="B97" s="484"/>
      <c r="C97" s="485"/>
      <c r="D97" s="485"/>
      <c r="E97" s="485"/>
      <c r="F97" s="485"/>
      <c r="G97" s="485"/>
      <c r="H97" s="485"/>
      <c r="I97" s="485"/>
      <c r="J97" s="485"/>
      <c r="K97" s="485"/>
      <c r="L97" s="485"/>
      <c r="M97" s="485"/>
      <c r="N97" s="485"/>
      <c r="O97" s="485"/>
      <c r="P97" s="485"/>
      <c r="Q97" s="486"/>
    </row>
    <row r="98" spans="2:17" x14ac:dyDescent="0.2">
      <c r="B98" s="487"/>
      <c r="C98" s="488"/>
      <c r="D98" s="488"/>
      <c r="E98" s="488"/>
      <c r="F98" s="488"/>
      <c r="G98" s="488"/>
      <c r="H98" s="488"/>
      <c r="I98" s="488"/>
      <c r="J98" s="488"/>
      <c r="K98" s="488"/>
      <c r="L98" s="488"/>
      <c r="M98" s="488"/>
      <c r="N98" s="488"/>
      <c r="O98" s="488"/>
      <c r="P98" s="488"/>
      <c r="Q98" s="489"/>
    </row>
    <row r="99" spans="2:17" ht="6" customHeight="1" x14ac:dyDescent="0.2">
      <c r="C99" s="24"/>
      <c r="D99" s="24"/>
      <c r="E99" s="24"/>
      <c r="F99" s="24"/>
      <c r="G99" s="24"/>
      <c r="H99" s="24"/>
      <c r="I99" s="24"/>
      <c r="J99" s="24"/>
      <c r="K99" s="24"/>
      <c r="L99" s="24"/>
      <c r="M99" s="24"/>
      <c r="N99" s="24"/>
      <c r="O99" s="24"/>
      <c r="P99" s="24"/>
      <c r="Q99" s="24"/>
    </row>
    <row r="100" spans="2:17" x14ac:dyDescent="0.2">
      <c r="C100" s="22"/>
      <c r="D100" s="22"/>
      <c r="E100" s="22"/>
      <c r="F100" s="22"/>
      <c r="G100" s="22"/>
      <c r="H100" s="22"/>
      <c r="I100" s="22"/>
      <c r="J100" s="22"/>
      <c r="K100" s="22"/>
      <c r="L100" s="22"/>
      <c r="M100" s="22"/>
      <c r="N100" s="22"/>
      <c r="O100" s="22"/>
      <c r="P100" s="477" t="s">
        <v>118</v>
      </c>
      <c r="Q100" s="477"/>
    </row>
  </sheetData>
  <sheetProtection algorithmName="SHA-512" hashValue="sk3TtPVeVDFqpTL+G7XgsScaLsdb/e3ICksctIbRpebqqSd42MRhCEL4+mfgIgu88a8c0XlSDKwqowxPg+/sGw==" saltValue="nQNHPErOGuQ61mmvye7U7Q==" spinCount="100000" sheet="1" objects="1" scenarios="1"/>
  <mergeCells count="140">
    <mergeCell ref="H16:H17"/>
    <mergeCell ref="G16:G17"/>
    <mergeCell ref="F16:F17"/>
    <mergeCell ref="E16:E17"/>
    <mergeCell ref="D60:L60"/>
    <mergeCell ref="D62:L62"/>
    <mergeCell ref="E63:L63"/>
    <mergeCell ref="E84:L84"/>
    <mergeCell ref="E83:L83"/>
    <mergeCell ref="E82:L82"/>
    <mergeCell ref="E81:L81"/>
    <mergeCell ref="D61:L61"/>
    <mergeCell ref="B73:D73"/>
    <mergeCell ref="B74:J75"/>
    <mergeCell ref="B20:C20"/>
    <mergeCell ref="B27:C27"/>
    <mergeCell ref="B26:C26"/>
    <mergeCell ref="S70:W70"/>
    <mergeCell ref="P90:Q90"/>
    <mergeCell ref="C34:C35"/>
    <mergeCell ref="E39:F39"/>
    <mergeCell ref="P100:Q100"/>
    <mergeCell ref="E38:F38"/>
    <mergeCell ref="E37:F37"/>
    <mergeCell ref="E36:F36"/>
    <mergeCell ref="E41:F41"/>
    <mergeCell ref="B58:Q58"/>
    <mergeCell ref="B71:Q71"/>
    <mergeCell ref="E34:F35"/>
    <mergeCell ref="G34:G35"/>
    <mergeCell ref="B79:Q79"/>
    <mergeCell ref="B93:Q98"/>
    <mergeCell ref="H32:K35"/>
    <mergeCell ref="E40:F40"/>
    <mergeCell ref="S1:U1"/>
    <mergeCell ref="E14:F14"/>
    <mergeCell ref="E13:F13"/>
    <mergeCell ref="E12:F12"/>
    <mergeCell ref="E11:F11"/>
    <mergeCell ref="M5:Q5"/>
    <mergeCell ref="O4:P4"/>
    <mergeCell ref="I7:I8"/>
    <mergeCell ref="E10:F10"/>
    <mergeCell ref="E9:F9"/>
    <mergeCell ref="O3:P3"/>
    <mergeCell ref="B1:Q1"/>
    <mergeCell ref="B5:J5"/>
    <mergeCell ref="B6:Q6"/>
    <mergeCell ref="B7:D7"/>
    <mergeCell ref="D4:K4"/>
    <mergeCell ref="D3:K3"/>
    <mergeCell ref="D2:K2"/>
    <mergeCell ref="B14:C14"/>
    <mergeCell ref="B13:C13"/>
    <mergeCell ref="B12:C12"/>
    <mergeCell ref="B11:C11"/>
    <mergeCell ref="B10:C10"/>
    <mergeCell ref="B9:C9"/>
    <mergeCell ref="B8:C8"/>
    <mergeCell ref="H7:H8"/>
    <mergeCell ref="G7:G8"/>
    <mergeCell ref="E7:F8"/>
    <mergeCell ref="D34:D35"/>
    <mergeCell ref="E24:E25"/>
    <mergeCell ref="F24:J24"/>
    <mergeCell ref="J16:J17"/>
    <mergeCell ref="K16:K17"/>
    <mergeCell ref="B16:D16"/>
    <mergeCell ref="B22:C22"/>
    <mergeCell ref="B21:C21"/>
    <mergeCell ref="B19:C19"/>
    <mergeCell ref="B18:C18"/>
    <mergeCell ref="B17:C17"/>
    <mergeCell ref="I16:I17"/>
    <mergeCell ref="B25:C25"/>
    <mergeCell ref="B24:D24"/>
    <mergeCell ref="B33:D33"/>
    <mergeCell ref="B34:B35"/>
    <mergeCell ref="B31:C31"/>
    <mergeCell ref="B30:C30"/>
    <mergeCell ref="B29:C29"/>
    <mergeCell ref="B28:C28"/>
    <mergeCell ref="AF37:AN90"/>
    <mergeCell ref="AJ4:AM4"/>
    <mergeCell ref="AF4:AI4"/>
    <mergeCell ref="T4:T15"/>
    <mergeCell ref="T25:T32"/>
    <mergeCell ref="AV15:AW15"/>
    <mergeCell ref="AX15:AY15"/>
    <mergeCell ref="AV4:AY4"/>
    <mergeCell ref="AR4:AU4"/>
    <mergeCell ref="AN4:AQ4"/>
    <mergeCell ref="AL15:AM15"/>
    <mergeCell ref="AN15:AO15"/>
    <mergeCell ref="AP15:AQ15"/>
    <mergeCell ref="AR15:AS15"/>
    <mergeCell ref="AT15:AU15"/>
    <mergeCell ref="AF15:AG15"/>
    <mergeCell ref="AH15:AI15"/>
    <mergeCell ref="AJ15:AK15"/>
    <mergeCell ref="T34:T41"/>
    <mergeCell ref="U34:W34"/>
    <mergeCell ref="T17:T23"/>
    <mergeCell ref="AJ27:AK27"/>
    <mergeCell ref="AL27:AM27"/>
    <mergeCell ref="AH28:AI28"/>
    <mergeCell ref="J7:K7"/>
    <mergeCell ref="AF2:AY3"/>
    <mergeCell ref="BD7:BE7"/>
    <mergeCell ref="BF7:BG7"/>
    <mergeCell ref="BD15:BE15"/>
    <mergeCell ref="BF15:BG15"/>
    <mergeCell ref="BA7:BC7"/>
    <mergeCell ref="BH7:BJ7"/>
    <mergeCell ref="BK7:BL7"/>
    <mergeCell ref="U7:V7"/>
    <mergeCell ref="AC7:AD7"/>
    <mergeCell ref="AA7:AB7"/>
    <mergeCell ref="Y7:Z7"/>
    <mergeCell ref="W7:X7"/>
    <mergeCell ref="U4:AD6"/>
    <mergeCell ref="CC7:CE7"/>
    <mergeCell ref="CF7:CG7"/>
    <mergeCell ref="CH7:CI7"/>
    <mergeCell ref="CF15:CG15"/>
    <mergeCell ref="CH15:CI15"/>
    <mergeCell ref="BA5:CI6"/>
    <mergeCell ref="BM7:BN7"/>
    <mergeCell ref="BK15:BL15"/>
    <mergeCell ref="BM15:BN15"/>
    <mergeCell ref="BO7:BQ7"/>
    <mergeCell ref="BR7:BS7"/>
    <mergeCell ref="BT7:BU7"/>
    <mergeCell ref="BV7:BX7"/>
    <mergeCell ref="BY7:BZ7"/>
    <mergeCell ref="CA7:CB7"/>
    <mergeCell ref="BR15:BS15"/>
    <mergeCell ref="BT15:BU15"/>
    <mergeCell ref="BY15:BZ15"/>
    <mergeCell ref="CA15:CB15"/>
  </mergeCells>
  <conditionalFormatting sqref="G36:G41">
    <cfRule type="expression" dxfId="2" priority="1">
      <formula>$G36&gt;$E36</formula>
    </cfRule>
  </conditionalFormatting>
  <conditionalFormatting sqref="J9:K14">
    <cfRule type="containsBlanks" dxfId="1" priority="5">
      <formula>LEN(TRIM(J9))=0</formula>
    </cfRule>
  </conditionalFormatting>
  <conditionalFormatting sqref="K18:K22">
    <cfRule type="expression" dxfId="0" priority="2">
      <formula>$K18&gt;$J18</formula>
    </cfRule>
  </conditionalFormatting>
  <dataValidations count="4">
    <dataValidation type="list" allowBlank="1" showInputMessage="1" showErrorMessage="1" sqref="D26:D31" xr:uid="{00000000-0002-0000-0000-000001000000}">
      <formula1>$AA$45:$AA$47</formula1>
    </dataValidation>
    <dataValidation type="list" allowBlank="1" showInputMessage="1" showErrorMessage="1" sqref="H9:H14 F18:F22" xr:uid="{00000000-0002-0000-0000-000002000000}">
      <formula1>$S$9:$S$10</formula1>
    </dataValidation>
    <dataValidation type="list" allowBlank="1" showInputMessage="1" showErrorMessage="1" sqref="B73" xr:uid="{00000000-0002-0000-0000-000003000000}">
      <formula1>$S$73:$S$78</formula1>
    </dataValidation>
    <dataValidation type="list" allowBlank="1" showInputMessage="1" showErrorMessage="1" sqref="D9:D14" xr:uid="{00000000-0002-0000-0000-000000000000}">
      <formula1>$Y$45:$Y$48</formula1>
    </dataValidation>
  </dataValidations>
  <printOptions horizontalCentered="1" verticalCentered="1"/>
  <pageMargins left="0.1" right="0.1" top="0.2" bottom="0.2" header="0.3" footer="0.1"/>
  <pageSetup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locked="0" defaultSize="0" autoFill="0" autoLine="0" autoPict="0">
                <anchor moveWithCells="1">
                  <from>
                    <xdr:col>8</xdr:col>
                    <xdr:colOff>333375</xdr:colOff>
                    <xdr:row>34</xdr:row>
                    <xdr:rowOff>152400</xdr:rowOff>
                  </from>
                  <to>
                    <xdr:col>9</xdr:col>
                    <xdr:colOff>152400</xdr:colOff>
                    <xdr:row>36</xdr:row>
                    <xdr:rowOff>47625</xdr:rowOff>
                  </to>
                </anchor>
              </controlPr>
            </control>
          </mc:Choice>
        </mc:AlternateContent>
        <mc:AlternateContent xmlns:mc="http://schemas.openxmlformats.org/markup-compatibility/2006">
          <mc:Choice Requires="x14">
            <control shapeId="1045" r:id="rId5" name="Check Box 21">
              <controlPr locked="0" defaultSize="0" autoFill="0" autoLine="0" autoPict="0">
                <anchor moveWithCells="1">
                  <from>
                    <xdr:col>9</xdr:col>
                    <xdr:colOff>428625</xdr:colOff>
                    <xdr:row>34</xdr:row>
                    <xdr:rowOff>152400</xdr:rowOff>
                  </from>
                  <to>
                    <xdr:col>10</xdr:col>
                    <xdr:colOff>304800</xdr:colOff>
                    <xdr:row>36</xdr:row>
                    <xdr:rowOff>47625</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8</xdr:col>
                    <xdr:colOff>333375</xdr:colOff>
                    <xdr:row>35</xdr:row>
                    <xdr:rowOff>142875</xdr:rowOff>
                  </from>
                  <to>
                    <xdr:col>9</xdr:col>
                    <xdr:colOff>152400</xdr:colOff>
                    <xdr:row>37</xdr:row>
                    <xdr:rowOff>47625</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9</xdr:col>
                    <xdr:colOff>428625</xdr:colOff>
                    <xdr:row>35</xdr:row>
                    <xdr:rowOff>142875</xdr:rowOff>
                  </from>
                  <to>
                    <xdr:col>10</xdr:col>
                    <xdr:colOff>304800</xdr:colOff>
                    <xdr:row>37</xdr:row>
                    <xdr:rowOff>47625</xdr:rowOff>
                  </to>
                </anchor>
              </controlPr>
            </control>
          </mc:Choice>
        </mc:AlternateContent>
        <mc:AlternateContent xmlns:mc="http://schemas.openxmlformats.org/markup-compatibility/2006">
          <mc:Choice Requires="x14">
            <control shapeId="1049" r:id="rId8" name="Check Box 25">
              <controlPr locked="0" defaultSize="0" autoFill="0" autoLine="0" autoPict="0">
                <anchor moveWithCells="1">
                  <from>
                    <xdr:col>7</xdr:col>
                    <xdr:colOff>219075</xdr:colOff>
                    <xdr:row>35</xdr:row>
                    <xdr:rowOff>142875</xdr:rowOff>
                  </from>
                  <to>
                    <xdr:col>8</xdr:col>
                    <xdr:colOff>57150</xdr:colOff>
                    <xdr:row>37</xdr:row>
                    <xdr:rowOff>47625</xdr:rowOff>
                  </to>
                </anchor>
              </controlPr>
            </control>
          </mc:Choice>
        </mc:AlternateContent>
        <mc:AlternateContent xmlns:mc="http://schemas.openxmlformats.org/markup-compatibility/2006">
          <mc:Choice Requires="x14">
            <control shapeId="1050" r:id="rId9" name="Check Box 26">
              <controlPr locked="0" defaultSize="0" autoFill="0" autoLine="0" autoPict="0">
                <anchor moveWithCells="1">
                  <from>
                    <xdr:col>8</xdr:col>
                    <xdr:colOff>333375</xdr:colOff>
                    <xdr:row>36</xdr:row>
                    <xdr:rowOff>133350</xdr:rowOff>
                  </from>
                  <to>
                    <xdr:col>9</xdr:col>
                    <xdr:colOff>152400</xdr:colOff>
                    <xdr:row>38</xdr:row>
                    <xdr:rowOff>47625</xdr:rowOff>
                  </to>
                </anchor>
              </controlPr>
            </control>
          </mc:Choice>
        </mc:AlternateContent>
        <mc:AlternateContent xmlns:mc="http://schemas.openxmlformats.org/markup-compatibility/2006">
          <mc:Choice Requires="x14">
            <control shapeId="1051" r:id="rId10" name="Check Box 27">
              <controlPr locked="0" defaultSize="0" autoFill="0" autoLine="0" autoPict="0">
                <anchor moveWithCells="1">
                  <from>
                    <xdr:col>9</xdr:col>
                    <xdr:colOff>428625</xdr:colOff>
                    <xdr:row>36</xdr:row>
                    <xdr:rowOff>133350</xdr:rowOff>
                  </from>
                  <to>
                    <xdr:col>10</xdr:col>
                    <xdr:colOff>304800</xdr:colOff>
                    <xdr:row>38</xdr:row>
                    <xdr:rowOff>47625</xdr:rowOff>
                  </to>
                </anchor>
              </controlPr>
            </control>
          </mc:Choice>
        </mc:AlternateContent>
        <mc:AlternateContent xmlns:mc="http://schemas.openxmlformats.org/markup-compatibility/2006">
          <mc:Choice Requires="x14">
            <control shapeId="1052" r:id="rId11" name="Check Box 28">
              <controlPr locked="0" defaultSize="0" autoFill="0" autoLine="0" autoPict="0">
                <anchor moveWithCells="1">
                  <from>
                    <xdr:col>7</xdr:col>
                    <xdr:colOff>228600</xdr:colOff>
                    <xdr:row>36</xdr:row>
                    <xdr:rowOff>133350</xdr:rowOff>
                  </from>
                  <to>
                    <xdr:col>8</xdr:col>
                    <xdr:colOff>66675</xdr:colOff>
                    <xdr:row>38</xdr:row>
                    <xdr:rowOff>47625</xdr:rowOff>
                  </to>
                </anchor>
              </controlPr>
            </control>
          </mc:Choice>
        </mc:AlternateContent>
        <mc:AlternateContent xmlns:mc="http://schemas.openxmlformats.org/markup-compatibility/2006">
          <mc:Choice Requires="x14">
            <control shapeId="1053" r:id="rId12" name="Check Box 29">
              <controlPr locked="0" defaultSize="0" autoFill="0" autoLine="0" autoPict="0">
                <anchor moveWithCells="1">
                  <from>
                    <xdr:col>8</xdr:col>
                    <xdr:colOff>333375</xdr:colOff>
                    <xdr:row>37</xdr:row>
                    <xdr:rowOff>133350</xdr:rowOff>
                  </from>
                  <to>
                    <xdr:col>9</xdr:col>
                    <xdr:colOff>152400</xdr:colOff>
                    <xdr:row>39</xdr:row>
                    <xdr:rowOff>47625</xdr:rowOff>
                  </to>
                </anchor>
              </controlPr>
            </control>
          </mc:Choice>
        </mc:AlternateContent>
        <mc:AlternateContent xmlns:mc="http://schemas.openxmlformats.org/markup-compatibility/2006">
          <mc:Choice Requires="x14">
            <control shapeId="1054" r:id="rId13" name="Check Box 30">
              <controlPr locked="0" defaultSize="0" autoFill="0" autoLine="0" autoPict="0">
                <anchor moveWithCells="1">
                  <from>
                    <xdr:col>9</xdr:col>
                    <xdr:colOff>428625</xdr:colOff>
                    <xdr:row>37</xdr:row>
                    <xdr:rowOff>133350</xdr:rowOff>
                  </from>
                  <to>
                    <xdr:col>10</xdr:col>
                    <xdr:colOff>304800</xdr:colOff>
                    <xdr:row>39</xdr:row>
                    <xdr:rowOff>47625</xdr:rowOff>
                  </to>
                </anchor>
              </controlPr>
            </control>
          </mc:Choice>
        </mc:AlternateContent>
        <mc:AlternateContent xmlns:mc="http://schemas.openxmlformats.org/markup-compatibility/2006">
          <mc:Choice Requires="x14">
            <control shapeId="1055" r:id="rId14" name="Check Box 31">
              <controlPr locked="0" defaultSize="0" autoFill="0" autoLine="0" autoPict="0">
                <anchor moveWithCells="1">
                  <from>
                    <xdr:col>7</xdr:col>
                    <xdr:colOff>228600</xdr:colOff>
                    <xdr:row>37</xdr:row>
                    <xdr:rowOff>133350</xdr:rowOff>
                  </from>
                  <to>
                    <xdr:col>8</xdr:col>
                    <xdr:colOff>66675</xdr:colOff>
                    <xdr:row>39</xdr:row>
                    <xdr:rowOff>47625</xdr:rowOff>
                  </to>
                </anchor>
              </controlPr>
            </control>
          </mc:Choice>
        </mc:AlternateContent>
        <mc:AlternateContent xmlns:mc="http://schemas.openxmlformats.org/markup-compatibility/2006">
          <mc:Choice Requires="x14">
            <control shapeId="1061" r:id="rId15" name="Check Box 37">
              <controlPr locked="0" defaultSize="0" autoFill="0" autoLine="0" autoPict="0">
                <anchor moveWithCells="1">
                  <from>
                    <xdr:col>7</xdr:col>
                    <xdr:colOff>228600</xdr:colOff>
                    <xdr:row>39</xdr:row>
                    <xdr:rowOff>142875</xdr:rowOff>
                  </from>
                  <to>
                    <xdr:col>8</xdr:col>
                    <xdr:colOff>66675</xdr:colOff>
                    <xdr:row>41</xdr:row>
                    <xdr:rowOff>47625</xdr:rowOff>
                  </to>
                </anchor>
              </controlPr>
            </control>
          </mc:Choice>
        </mc:AlternateContent>
        <mc:AlternateContent xmlns:mc="http://schemas.openxmlformats.org/markup-compatibility/2006">
          <mc:Choice Requires="x14">
            <control shapeId="1062" r:id="rId16" name="Check Box 38">
              <controlPr locked="0" defaultSize="0" autoFill="0" autoLine="0" autoPict="0">
                <anchor moveWithCells="1">
                  <from>
                    <xdr:col>8</xdr:col>
                    <xdr:colOff>333375</xdr:colOff>
                    <xdr:row>38</xdr:row>
                    <xdr:rowOff>133350</xdr:rowOff>
                  </from>
                  <to>
                    <xdr:col>9</xdr:col>
                    <xdr:colOff>152400</xdr:colOff>
                    <xdr:row>40</xdr:row>
                    <xdr:rowOff>47625</xdr:rowOff>
                  </to>
                </anchor>
              </controlPr>
            </control>
          </mc:Choice>
        </mc:AlternateContent>
        <mc:AlternateContent xmlns:mc="http://schemas.openxmlformats.org/markup-compatibility/2006">
          <mc:Choice Requires="x14">
            <control shapeId="1063" r:id="rId17" name="Check Box 39">
              <controlPr locked="0" defaultSize="0" autoFill="0" autoLine="0" autoPict="0">
                <anchor moveWithCells="1">
                  <from>
                    <xdr:col>9</xdr:col>
                    <xdr:colOff>428625</xdr:colOff>
                    <xdr:row>38</xdr:row>
                    <xdr:rowOff>133350</xdr:rowOff>
                  </from>
                  <to>
                    <xdr:col>10</xdr:col>
                    <xdr:colOff>314325</xdr:colOff>
                    <xdr:row>40</xdr:row>
                    <xdr:rowOff>47625</xdr:rowOff>
                  </to>
                </anchor>
              </controlPr>
            </control>
          </mc:Choice>
        </mc:AlternateContent>
        <mc:AlternateContent xmlns:mc="http://schemas.openxmlformats.org/markup-compatibility/2006">
          <mc:Choice Requires="x14">
            <control shapeId="1064" r:id="rId18" name="Check Box 40">
              <controlPr locked="0" defaultSize="0" autoFill="0" autoLine="0" autoPict="0">
                <anchor moveWithCells="1">
                  <from>
                    <xdr:col>7</xdr:col>
                    <xdr:colOff>228600</xdr:colOff>
                    <xdr:row>38</xdr:row>
                    <xdr:rowOff>133350</xdr:rowOff>
                  </from>
                  <to>
                    <xdr:col>8</xdr:col>
                    <xdr:colOff>66675</xdr:colOff>
                    <xdr:row>40</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C144"/>
  <sheetViews>
    <sheetView workbookViewId="0">
      <selection activeCell="C2" sqref="C2"/>
    </sheetView>
  </sheetViews>
  <sheetFormatPr defaultRowHeight="15" x14ac:dyDescent="0.25"/>
  <cols>
    <col min="1" max="1" width="5.140625" customWidth="1"/>
    <col min="2" max="2" width="3.5703125" style="26" customWidth="1"/>
    <col min="3" max="3" width="100.5703125" customWidth="1"/>
  </cols>
  <sheetData>
    <row r="1" spans="1:3" ht="18.75" x14ac:dyDescent="0.3">
      <c r="B1" s="506" t="s">
        <v>119</v>
      </c>
      <c r="C1" s="507"/>
    </row>
    <row r="3" spans="1:3" x14ac:dyDescent="0.25">
      <c r="B3" t="s">
        <v>120</v>
      </c>
    </row>
    <row r="5" spans="1:3" ht="15" customHeight="1" x14ac:dyDescent="0.25">
      <c r="B5" s="512" t="s">
        <v>121</v>
      </c>
      <c r="C5" s="512"/>
    </row>
    <row r="6" spans="1:3" x14ac:dyDescent="0.25">
      <c r="B6" s="512"/>
      <c r="C6" s="512"/>
    </row>
    <row r="7" spans="1:3" x14ac:dyDescent="0.25">
      <c r="B7" s="512"/>
      <c r="C7" s="512"/>
    </row>
    <row r="9" spans="1:3" x14ac:dyDescent="0.25">
      <c r="B9" s="26" t="s">
        <v>122</v>
      </c>
    </row>
    <row r="10" spans="1:3" x14ac:dyDescent="0.25">
      <c r="C10" s="27" t="s">
        <v>123</v>
      </c>
    </row>
    <row r="11" spans="1:3" x14ac:dyDescent="0.25">
      <c r="C11" s="27"/>
    </row>
    <row r="13" spans="1:3" x14ac:dyDescent="0.25">
      <c r="B13" s="508" t="s">
        <v>18</v>
      </c>
      <c r="C13" s="509"/>
    </row>
    <row r="14" spans="1:3" x14ac:dyDescent="0.25">
      <c r="B14" s="26" t="s">
        <v>28</v>
      </c>
    </row>
    <row r="15" spans="1:3" x14ac:dyDescent="0.25">
      <c r="A15" s="28"/>
      <c r="B15" s="29"/>
      <c r="C15" s="28" t="s">
        <v>124</v>
      </c>
    </row>
    <row r="16" spans="1:3" x14ac:dyDescent="0.25">
      <c r="A16" s="28"/>
      <c r="B16" s="29"/>
      <c r="C16" s="28" t="s">
        <v>125</v>
      </c>
    </row>
    <row r="17" spans="1:3" x14ac:dyDescent="0.25">
      <c r="A17" s="28"/>
      <c r="B17" s="29"/>
      <c r="C17" s="28"/>
    </row>
    <row r="18" spans="1:3" ht="60" x14ac:dyDescent="0.25">
      <c r="A18" s="28"/>
      <c r="B18" s="29"/>
      <c r="C18" s="30" t="s">
        <v>126</v>
      </c>
    </row>
    <row r="20" spans="1:3" x14ac:dyDescent="0.25">
      <c r="B20" s="26" t="s">
        <v>19</v>
      </c>
    </row>
    <row r="21" spans="1:3" x14ac:dyDescent="0.25">
      <c r="A21" s="28"/>
      <c r="B21" s="29"/>
      <c r="C21" s="30" t="s">
        <v>127</v>
      </c>
    </row>
    <row r="22" spans="1:3" x14ac:dyDescent="0.25">
      <c r="A22" s="28"/>
      <c r="B22" s="29"/>
      <c r="C22" s="28" t="s">
        <v>128</v>
      </c>
    </row>
    <row r="24" spans="1:3" x14ac:dyDescent="0.25">
      <c r="A24" s="28"/>
      <c r="B24" s="29" t="s">
        <v>20</v>
      </c>
      <c r="C24" s="30"/>
    </row>
    <row r="25" spans="1:3" ht="30" x14ac:dyDescent="0.25">
      <c r="A25" s="28"/>
      <c r="B25" s="29"/>
      <c r="C25" s="30" t="s">
        <v>129</v>
      </c>
    </row>
    <row r="27" spans="1:3" x14ac:dyDescent="0.25">
      <c r="B27" s="26" t="s">
        <v>130</v>
      </c>
    </row>
    <row r="28" spans="1:3" x14ac:dyDescent="0.25">
      <c r="A28" s="28"/>
      <c r="B28" s="29"/>
      <c r="C28" s="28" t="s">
        <v>131</v>
      </c>
    </row>
    <row r="30" spans="1:3" x14ac:dyDescent="0.25">
      <c r="B30" s="26" t="s">
        <v>132</v>
      </c>
    </row>
    <row r="31" spans="1:3" ht="30" x14ac:dyDescent="0.25">
      <c r="A31" s="28"/>
      <c r="B31" s="29"/>
      <c r="C31" s="30" t="s">
        <v>133</v>
      </c>
    </row>
    <row r="32" spans="1:3" x14ac:dyDescent="0.25">
      <c r="C32" s="31"/>
    </row>
    <row r="33" spans="1:3" x14ac:dyDescent="0.25">
      <c r="B33" s="26" t="s">
        <v>23</v>
      </c>
    </row>
    <row r="34" spans="1:3" ht="30" x14ac:dyDescent="0.25">
      <c r="A34" s="28"/>
      <c r="B34" s="29"/>
      <c r="C34" s="30" t="s">
        <v>134</v>
      </c>
    </row>
    <row r="35" spans="1:3" x14ac:dyDescent="0.25">
      <c r="A35" s="28"/>
      <c r="B35" s="29"/>
      <c r="C35" s="30"/>
    </row>
    <row r="36" spans="1:3" x14ac:dyDescent="0.25">
      <c r="A36" s="28"/>
      <c r="B36" s="29"/>
      <c r="C36" s="30"/>
    </row>
    <row r="37" spans="1:3" x14ac:dyDescent="0.25">
      <c r="A37" s="28"/>
      <c r="B37" s="508" t="s">
        <v>135</v>
      </c>
      <c r="C37" s="509"/>
    </row>
    <row r="38" spans="1:3" x14ac:dyDescent="0.25">
      <c r="A38" s="28"/>
      <c r="B38" s="26" t="s">
        <v>45</v>
      </c>
    </row>
    <row r="39" spans="1:3" x14ac:dyDescent="0.25">
      <c r="A39" s="28"/>
      <c r="B39" s="29"/>
      <c r="C39" s="30" t="s">
        <v>127</v>
      </c>
    </row>
    <row r="40" spans="1:3" x14ac:dyDescent="0.25">
      <c r="A40" s="28"/>
      <c r="B40" s="29"/>
      <c r="C40" s="28" t="s">
        <v>128</v>
      </c>
    </row>
    <row r="41" spans="1:3" x14ac:dyDescent="0.25">
      <c r="A41" s="28"/>
      <c r="B41" s="29"/>
      <c r="C41" s="30"/>
    </row>
    <row r="42" spans="1:3" x14ac:dyDescent="0.25">
      <c r="A42" s="28"/>
      <c r="B42" s="29" t="s">
        <v>20</v>
      </c>
      <c r="C42" s="30"/>
    </row>
    <row r="43" spans="1:3" ht="30" x14ac:dyDescent="0.25">
      <c r="A43" s="28"/>
      <c r="B43" s="29"/>
      <c r="C43" s="30" t="s">
        <v>129</v>
      </c>
    </row>
    <row r="44" spans="1:3" x14ac:dyDescent="0.25">
      <c r="A44" s="28"/>
    </row>
    <row r="45" spans="1:3" x14ac:dyDescent="0.25">
      <c r="A45" s="28"/>
      <c r="B45" s="26" t="s">
        <v>130</v>
      </c>
    </row>
    <row r="46" spans="1:3" x14ac:dyDescent="0.25">
      <c r="A46" s="28"/>
      <c r="B46" s="29"/>
      <c r="C46" s="28" t="s">
        <v>131</v>
      </c>
    </row>
    <row r="47" spans="1:3" x14ac:dyDescent="0.25">
      <c r="A47" s="28"/>
    </row>
    <row r="48" spans="1:3" x14ac:dyDescent="0.25">
      <c r="A48" s="28"/>
      <c r="B48" s="26" t="s">
        <v>42</v>
      </c>
    </row>
    <row r="49" spans="1:3" ht="30" x14ac:dyDescent="0.25">
      <c r="A49" s="28"/>
      <c r="B49" s="29"/>
      <c r="C49" s="30" t="s">
        <v>133</v>
      </c>
    </row>
    <row r="50" spans="1:3" x14ac:dyDescent="0.25">
      <c r="A50" s="28"/>
      <c r="B50"/>
    </row>
    <row r="51" spans="1:3" x14ac:dyDescent="0.25">
      <c r="A51" s="28"/>
      <c r="B51" s="29" t="s">
        <v>136</v>
      </c>
      <c r="C51" s="30"/>
    </row>
    <row r="52" spans="1:3" x14ac:dyDescent="0.25">
      <c r="A52" s="28"/>
      <c r="B52" s="29"/>
      <c r="C52" s="30" t="s">
        <v>137</v>
      </c>
    </row>
    <row r="53" spans="1:3" x14ac:dyDescent="0.25">
      <c r="A53" s="28"/>
      <c r="B53" s="29"/>
      <c r="C53" s="30"/>
    </row>
    <row r="54" spans="1:3" x14ac:dyDescent="0.25">
      <c r="A54" s="28"/>
      <c r="B54" s="29" t="s">
        <v>138</v>
      </c>
      <c r="C54" s="30"/>
    </row>
    <row r="55" spans="1:3" x14ac:dyDescent="0.25">
      <c r="A55" s="28"/>
      <c r="B55" s="29"/>
      <c r="C55" s="30" t="s">
        <v>139</v>
      </c>
    </row>
    <row r="56" spans="1:3" x14ac:dyDescent="0.25">
      <c r="A56" s="28"/>
      <c r="B56" s="29"/>
      <c r="C56" s="30"/>
    </row>
    <row r="57" spans="1:3" x14ac:dyDescent="0.25">
      <c r="A57" s="28"/>
      <c r="B57" s="29" t="s">
        <v>44</v>
      </c>
      <c r="C57" s="30"/>
    </row>
    <row r="58" spans="1:3" x14ac:dyDescent="0.25">
      <c r="A58" s="28"/>
      <c r="B58" s="29"/>
      <c r="C58" s="30" t="s">
        <v>140</v>
      </c>
    </row>
    <row r="59" spans="1:3" ht="30" x14ac:dyDescent="0.25">
      <c r="A59" s="28"/>
      <c r="B59"/>
      <c r="C59" s="30" t="s">
        <v>141</v>
      </c>
    </row>
    <row r="60" spans="1:3" x14ac:dyDescent="0.25">
      <c r="A60" s="28"/>
      <c r="B60" s="29"/>
      <c r="C60" s="30"/>
    </row>
    <row r="61" spans="1:3" x14ac:dyDescent="0.25">
      <c r="A61" s="28"/>
      <c r="B61" s="29"/>
      <c r="C61" s="30"/>
    </row>
    <row r="62" spans="1:3" x14ac:dyDescent="0.25">
      <c r="A62" s="28"/>
      <c r="B62" s="508" t="s">
        <v>47</v>
      </c>
      <c r="C62" s="509"/>
    </row>
    <row r="63" spans="1:3" x14ac:dyDescent="0.25">
      <c r="A63" s="28"/>
      <c r="B63" s="29"/>
      <c r="C63" s="30"/>
    </row>
    <row r="64" spans="1:3" x14ac:dyDescent="0.25">
      <c r="A64" s="28"/>
      <c r="B64" s="29" t="s">
        <v>28</v>
      </c>
      <c r="C64" s="30"/>
    </row>
    <row r="65" spans="1:3" x14ac:dyDescent="0.25">
      <c r="A65" s="28"/>
      <c r="B65" s="29"/>
      <c r="C65" s="28" t="s">
        <v>124</v>
      </c>
    </row>
    <row r="66" spans="1:3" x14ac:dyDescent="0.25">
      <c r="A66" s="28"/>
      <c r="B66" s="29"/>
      <c r="C66" s="28" t="s">
        <v>125</v>
      </c>
    </row>
    <row r="67" spans="1:3" x14ac:dyDescent="0.25">
      <c r="A67" s="28"/>
      <c r="B67" s="29"/>
      <c r="C67" s="28"/>
    </row>
    <row r="68" spans="1:3" ht="60" x14ac:dyDescent="0.25">
      <c r="A68" s="28"/>
      <c r="B68" s="29"/>
      <c r="C68" s="30" t="s">
        <v>126</v>
      </c>
    </row>
    <row r="69" spans="1:3" x14ac:dyDescent="0.25">
      <c r="A69" s="28"/>
      <c r="B69" s="29"/>
      <c r="C69" s="30"/>
    </row>
    <row r="70" spans="1:3" x14ac:dyDescent="0.25">
      <c r="A70" s="28"/>
      <c r="B70" s="29" t="s">
        <v>48</v>
      </c>
      <c r="C70" s="30"/>
    </row>
    <row r="71" spans="1:3" x14ac:dyDescent="0.25">
      <c r="A71" s="28"/>
      <c r="B71" s="29"/>
      <c r="C71" s="30" t="s">
        <v>142</v>
      </c>
    </row>
    <row r="72" spans="1:3" x14ac:dyDescent="0.25">
      <c r="A72" s="28"/>
      <c r="B72" s="29"/>
      <c r="C72" s="30"/>
    </row>
    <row r="73" spans="1:3" x14ac:dyDescent="0.25">
      <c r="A73" s="28"/>
      <c r="B73" s="29"/>
      <c r="C73" s="33" t="s">
        <v>143</v>
      </c>
    </row>
    <row r="74" spans="1:3" x14ac:dyDescent="0.25">
      <c r="A74" s="28"/>
      <c r="B74" s="29"/>
      <c r="C74" s="193" t="s">
        <v>144</v>
      </c>
    </row>
    <row r="75" spans="1:3" x14ac:dyDescent="0.25">
      <c r="A75" s="28"/>
      <c r="B75" s="29"/>
      <c r="C75" s="30" t="s">
        <v>145</v>
      </c>
    </row>
    <row r="76" spans="1:3" x14ac:dyDescent="0.25">
      <c r="A76" s="28"/>
      <c r="B76" s="29"/>
      <c r="C76" s="30"/>
    </row>
    <row r="77" spans="1:3" x14ac:dyDescent="0.25">
      <c r="A77" s="28"/>
      <c r="B77" s="29" t="s">
        <v>49</v>
      </c>
      <c r="C77" s="30"/>
    </row>
    <row r="78" spans="1:3" x14ac:dyDescent="0.25">
      <c r="A78" s="28"/>
      <c r="B78" s="29"/>
      <c r="C78" s="30" t="s">
        <v>146</v>
      </c>
    </row>
    <row r="79" spans="1:3" x14ac:dyDescent="0.25">
      <c r="A79" s="28"/>
      <c r="B79" s="29"/>
      <c r="C79" s="30"/>
    </row>
    <row r="80" spans="1:3" ht="15" customHeight="1" x14ac:dyDescent="0.25">
      <c r="A80" s="28"/>
      <c r="B80" s="513" t="s">
        <v>147</v>
      </c>
      <c r="C80" s="513"/>
    </row>
    <row r="81" spans="1:3" ht="15" customHeight="1" x14ac:dyDescent="0.25">
      <c r="A81" s="28"/>
      <c r="B81" s="513"/>
      <c r="C81" s="513"/>
    </row>
    <row r="82" spans="1:3" ht="15" customHeight="1" x14ac:dyDescent="0.25">
      <c r="A82" s="28"/>
      <c r="B82" s="513"/>
      <c r="C82" s="513"/>
    </row>
    <row r="83" spans="1:3" ht="15" customHeight="1" x14ac:dyDescent="0.25">
      <c r="A83" s="28"/>
      <c r="B83" s="513"/>
      <c r="C83" s="513"/>
    </row>
    <row r="84" spans="1:3" ht="15" customHeight="1" x14ac:dyDescent="0.25">
      <c r="A84" s="28"/>
      <c r="B84" s="513"/>
      <c r="C84" s="513"/>
    </row>
    <row r="85" spans="1:3" ht="15" customHeight="1" x14ac:dyDescent="0.25">
      <c r="A85" s="28"/>
      <c r="B85" s="513"/>
      <c r="C85" s="513"/>
    </row>
    <row r="86" spans="1:3" x14ac:dyDescent="0.25">
      <c r="C86" s="31"/>
    </row>
    <row r="87" spans="1:3" x14ac:dyDescent="0.25">
      <c r="B87" s="508" t="s">
        <v>56</v>
      </c>
      <c r="C87" s="509"/>
    </row>
    <row r="88" spans="1:3" x14ac:dyDescent="0.25">
      <c r="B88" s="26" t="s">
        <v>19</v>
      </c>
      <c r="C88" s="31"/>
    </row>
    <row r="89" spans="1:3" x14ac:dyDescent="0.25">
      <c r="A89" s="28"/>
      <c r="B89" s="29"/>
      <c r="C89" s="30" t="s">
        <v>148</v>
      </c>
    </row>
    <row r="90" spans="1:3" x14ac:dyDescent="0.25">
      <c r="C90" s="31"/>
    </row>
    <row r="91" spans="1:3" x14ac:dyDescent="0.25">
      <c r="B91" s="26" t="s">
        <v>58</v>
      </c>
      <c r="C91" s="31"/>
    </row>
    <row r="92" spans="1:3" ht="45" x14ac:dyDescent="0.25">
      <c r="A92" s="28"/>
      <c r="B92" s="29"/>
      <c r="C92" s="30" t="s">
        <v>149</v>
      </c>
    </row>
    <row r="93" spans="1:3" x14ac:dyDescent="0.25">
      <c r="A93" s="28"/>
      <c r="B93" s="29"/>
      <c r="C93" s="30"/>
    </row>
    <row r="94" spans="1:3" x14ac:dyDescent="0.25">
      <c r="A94" s="28"/>
      <c r="B94" s="29"/>
      <c r="C94" s="34" t="s">
        <v>150</v>
      </c>
    </row>
    <row r="95" spans="1:3" x14ac:dyDescent="0.25">
      <c r="A95" s="28"/>
      <c r="B95" s="29"/>
      <c r="C95" s="30"/>
    </row>
    <row r="96" spans="1:3" x14ac:dyDescent="0.25">
      <c r="B96" s="26" t="s">
        <v>151</v>
      </c>
    </row>
    <row r="97" spans="1:3" x14ac:dyDescent="0.25">
      <c r="A97" s="28"/>
      <c r="B97" s="29"/>
      <c r="C97" s="28" t="s">
        <v>152</v>
      </c>
    </row>
    <row r="98" spans="1:3" x14ac:dyDescent="0.25">
      <c r="A98" s="28"/>
      <c r="B98" s="29"/>
      <c r="C98" s="28"/>
    </row>
    <row r="99" spans="1:3" x14ac:dyDescent="0.25">
      <c r="A99" s="28"/>
      <c r="B99" s="29"/>
      <c r="C99" s="30" t="s">
        <v>153</v>
      </c>
    </row>
    <row r="100" spans="1:3" x14ac:dyDescent="0.25">
      <c r="A100" s="28"/>
      <c r="B100" s="29"/>
      <c r="C100" s="28"/>
    </row>
    <row r="101" spans="1:3" x14ac:dyDescent="0.25">
      <c r="B101" s="26" t="s">
        <v>154</v>
      </c>
    </row>
    <row r="102" spans="1:3" ht="30" x14ac:dyDescent="0.25">
      <c r="C102" s="31" t="s">
        <v>155</v>
      </c>
    </row>
    <row r="104" spans="1:3" ht="30" x14ac:dyDescent="0.25">
      <c r="C104" s="31" t="s">
        <v>156</v>
      </c>
    </row>
    <row r="106" spans="1:3" x14ac:dyDescent="0.25">
      <c r="B106" s="508" t="s">
        <v>157</v>
      </c>
      <c r="C106" s="509"/>
    </row>
    <row r="107" spans="1:3" ht="30" x14ac:dyDescent="0.25">
      <c r="A107" s="28"/>
      <c r="B107" s="29"/>
      <c r="C107" s="30" t="s">
        <v>158</v>
      </c>
    </row>
    <row r="108" spans="1:3" x14ac:dyDescent="0.25">
      <c r="A108" s="28"/>
      <c r="B108" s="29"/>
      <c r="C108" s="30"/>
    </row>
    <row r="109" spans="1:3" ht="45" x14ac:dyDescent="0.25">
      <c r="A109" s="28"/>
      <c r="B109" s="29"/>
      <c r="C109" s="35" t="str">
        <f>CONCATENATE("Notes: For multi-year grants and contracts, budget forecasts must include an annual fringe benefit rate increase of ", TEXT(Budget!T53,"0%"), " for ", Budget!AH30, ", ", TEXT(Budget!U53,"0%"), " for ", Budget!AH31, ", " &amp; TEXT(Budget!V53,"0%"), " for " &amp; Budget!AH32, ", and " &amp; TEXT(Budget!W53,"0%"), " for ", Budget!AH33, " with the exception of the Student Hourly employment category which requires a 1% annual increase.")</f>
        <v>Notes: For multi-year grants and contracts, budget forecasts must include an annual fringe benefit rate increase of 0% for FY27, 0% for FY28, 0% for FY29, and 0% for FY30 with the exception of the Student Hourly employment category which requires a 1% annual increase.</v>
      </c>
    </row>
    <row r="110" spans="1:3" x14ac:dyDescent="0.25">
      <c r="A110" s="28"/>
      <c r="B110" s="29"/>
      <c r="C110" s="35"/>
    </row>
    <row r="111" spans="1:3" ht="30" x14ac:dyDescent="0.25">
      <c r="A111" s="28"/>
      <c r="B111" s="29"/>
      <c r="C111" s="31" t="s">
        <v>159</v>
      </c>
    </row>
    <row r="114" spans="1:3" ht="18.75" x14ac:dyDescent="0.3">
      <c r="B114" s="510" t="s">
        <v>160</v>
      </c>
      <c r="C114" s="511"/>
    </row>
    <row r="116" spans="1:3" x14ac:dyDescent="0.25">
      <c r="B116" s="26" t="s">
        <v>70</v>
      </c>
    </row>
    <row r="117" spans="1:3" x14ac:dyDescent="0.25">
      <c r="A117" s="28"/>
      <c r="B117" s="29"/>
      <c r="C117" s="28" t="s">
        <v>161</v>
      </c>
    </row>
    <row r="119" spans="1:3" x14ac:dyDescent="0.25">
      <c r="B119" s="26" t="s">
        <v>71</v>
      </c>
    </row>
    <row r="120" spans="1:3" x14ac:dyDescent="0.25">
      <c r="A120" s="28"/>
      <c r="B120" s="29"/>
      <c r="C120" s="28" t="s">
        <v>162</v>
      </c>
    </row>
    <row r="122" spans="1:3" x14ac:dyDescent="0.25">
      <c r="B122" s="26" t="s">
        <v>163</v>
      </c>
    </row>
    <row r="123" spans="1:3" x14ac:dyDescent="0.25">
      <c r="A123" s="28"/>
      <c r="B123" s="29"/>
      <c r="C123" s="28" t="s">
        <v>164</v>
      </c>
    </row>
    <row r="125" spans="1:3" x14ac:dyDescent="0.25">
      <c r="B125" s="26" t="s">
        <v>165</v>
      </c>
    </row>
    <row r="126" spans="1:3" ht="30" x14ac:dyDescent="0.25">
      <c r="A126" s="28"/>
      <c r="B126" s="29"/>
      <c r="C126" s="30" t="s">
        <v>166</v>
      </c>
    </row>
    <row r="128" spans="1:3" x14ac:dyDescent="0.25">
      <c r="B128" s="26" t="s">
        <v>167</v>
      </c>
    </row>
    <row r="129" spans="1:3" x14ac:dyDescent="0.25">
      <c r="A129" s="28"/>
      <c r="B129" s="29"/>
      <c r="C129" s="28" t="s">
        <v>168</v>
      </c>
    </row>
    <row r="131" spans="1:3" x14ac:dyDescent="0.25">
      <c r="B131" s="26" t="s">
        <v>169</v>
      </c>
    </row>
    <row r="132" spans="1:3" ht="30" x14ac:dyDescent="0.25">
      <c r="A132" s="28"/>
      <c r="B132" s="29"/>
      <c r="C132" s="30" t="s">
        <v>170</v>
      </c>
    </row>
    <row r="134" spans="1:3" x14ac:dyDescent="0.25">
      <c r="B134" s="26" t="s">
        <v>76</v>
      </c>
    </row>
    <row r="135" spans="1:3" x14ac:dyDescent="0.25">
      <c r="A135" s="28"/>
      <c r="B135" s="29"/>
      <c r="C135" s="28" t="s">
        <v>171</v>
      </c>
    </row>
    <row r="136" spans="1:3" ht="30" x14ac:dyDescent="0.25">
      <c r="A136" s="28"/>
      <c r="B136" s="29"/>
      <c r="C136" s="35" t="s">
        <v>172</v>
      </c>
    </row>
    <row r="138" spans="1:3" x14ac:dyDescent="0.25">
      <c r="B138" s="26" t="s">
        <v>38</v>
      </c>
    </row>
    <row r="140" spans="1:3" x14ac:dyDescent="0.25">
      <c r="A140" s="28"/>
      <c r="B140" s="29"/>
      <c r="C140" s="34" t="s">
        <v>173</v>
      </c>
    </row>
    <row r="141" spans="1:3" x14ac:dyDescent="0.25">
      <c r="A141" s="28"/>
      <c r="B141" s="29"/>
      <c r="C141" s="28" t="s">
        <v>174</v>
      </c>
    </row>
    <row r="142" spans="1:3" x14ac:dyDescent="0.25">
      <c r="A142" s="28"/>
      <c r="B142" s="29"/>
      <c r="C142" s="28"/>
    </row>
    <row r="143" spans="1:3" x14ac:dyDescent="0.25">
      <c r="A143" s="28"/>
      <c r="B143" s="29"/>
      <c r="C143" s="34" t="s">
        <v>175</v>
      </c>
    </row>
    <row r="144" spans="1:3" x14ac:dyDescent="0.25">
      <c r="A144" s="28"/>
      <c r="B144" s="29"/>
      <c r="C144" s="28" t="s">
        <v>176</v>
      </c>
    </row>
  </sheetData>
  <sheetProtection password="C821" sheet="1" objects="1" scenarios="1"/>
  <mergeCells count="9">
    <mergeCell ref="B1:C1"/>
    <mergeCell ref="B13:C13"/>
    <mergeCell ref="B87:C87"/>
    <mergeCell ref="B114:C114"/>
    <mergeCell ref="B62:C62"/>
    <mergeCell ref="B106:C106"/>
    <mergeCell ref="B5:C7"/>
    <mergeCell ref="B80:C85"/>
    <mergeCell ref="B37:C37"/>
  </mergeCells>
  <hyperlinks>
    <hyperlink ref="C94" r:id="rId1" xr:uid="{00000000-0004-0000-0100-000000000000}"/>
    <hyperlink ref="C140" r:id="rId2" xr:uid="{00000000-0004-0000-0100-000001000000}"/>
    <hyperlink ref="C143" r:id="rId3" xr:uid="{00000000-0004-0000-0100-000002000000}"/>
    <hyperlink ref="C74" r:id="rId4" xr:uid="{00000000-0004-0000-0100-000003000000}"/>
  </hyperlinks>
  <printOptions horizontalCentered="1"/>
  <pageMargins left="0.25" right="0.25" top="0.75" bottom="0.75" header="0.3" footer="0.3"/>
  <pageSetup scale="97"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B1:D38"/>
  <sheetViews>
    <sheetView workbookViewId="0"/>
  </sheetViews>
  <sheetFormatPr defaultRowHeight="15" x14ac:dyDescent="0.25"/>
  <cols>
    <col min="1" max="1" width="3.85546875" customWidth="1"/>
    <col min="2" max="2" width="4.85546875" style="26" customWidth="1"/>
    <col min="3" max="3" width="4.85546875" customWidth="1"/>
    <col min="4" max="4" width="88.7109375" customWidth="1"/>
  </cols>
  <sheetData>
    <row r="1" spans="2:4" ht="18.75" x14ac:dyDescent="0.3">
      <c r="B1" s="515" t="s">
        <v>177</v>
      </c>
      <c r="C1" s="516"/>
      <c r="D1" s="517"/>
    </row>
    <row r="3" spans="2:4" x14ac:dyDescent="0.25">
      <c r="B3" s="512" t="s">
        <v>178</v>
      </c>
      <c r="C3" s="512"/>
      <c r="D3" s="512"/>
    </row>
    <row r="4" spans="2:4" x14ac:dyDescent="0.25">
      <c r="B4" s="512"/>
      <c r="C4" s="512"/>
      <c r="D4" s="512"/>
    </row>
    <row r="5" spans="2:4" x14ac:dyDescent="0.25">
      <c r="B5" s="512"/>
      <c r="C5" s="512"/>
      <c r="D5" s="512"/>
    </row>
    <row r="6" spans="2:4" x14ac:dyDescent="0.25">
      <c r="B6" s="512"/>
      <c r="C6" s="512"/>
      <c r="D6" s="512"/>
    </row>
    <row r="7" spans="2:4" x14ac:dyDescent="0.25">
      <c r="B7" s="36"/>
      <c r="C7" s="36"/>
      <c r="D7" s="36"/>
    </row>
    <row r="9" spans="2:4" ht="18.75" x14ac:dyDescent="0.3">
      <c r="B9" s="515" t="s">
        <v>160</v>
      </c>
      <c r="C9" s="516"/>
      <c r="D9" s="517"/>
    </row>
    <row r="11" spans="2:4" x14ac:dyDescent="0.25">
      <c r="B11" s="26" t="s">
        <v>179</v>
      </c>
    </row>
    <row r="12" spans="2:4" x14ac:dyDescent="0.25">
      <c r="C12" s="37" t="s">
        <v>180</v>
      </c>
    </row>
    <row r="13" spans="2:4" ht="90" x14ac:dyDescent="0.25">
      <c r="D13" s="32" t="s">
        <v>181</v>
      </c>
    </row>
    <row r="14" spans="2:4" x14ac:dyDescent="0.25">
      <c r="C14" s="512" t="s">
        <v>182</v>
      </c>
      <c r="D14" s="512"/>
    </row>
    <row r="15" spans="2:4" x14ac:dyDescent="0.25">
      <c r="C15" s="36"/>
      <c r="D15" s="36"/>
    </row>
    <row r="16" spans="2:4" x14ac:dyDescent="0.25">
      <c r="B16" s="26" t="s">
        <v>183</v>
      </c>
    </row>
    <row r="17" spans="2:4" x14ac:dyDescent="0.25">
      <c r="C17" s="512" t="s">
        <v>184</v>
      </c>
      <c r="D17" s="512"/>
    </row>
    <row r="18" spans="2:4" x14ac:dyDescent="0.25">
      <c r="C18" s="512"/>
      <c r="D18" s="512"/>
    </row>
    <row r="19" spans="2:4" x14ac:dyDescent="0.25">
      <c r="C19" s="37" t="s">
        <v>185</v>
      </c>
    </row>
    <row r="20" spans="2:4" ht="60" x14ac:dyDescent="0.25">
      <c r="D20" s="32" t="s">
        <v>186</v>
      </c>
    </row>
    <row r="21" spans="2:4" x14ac:dyDescent="0.25">
      <c r="C21" s="512" t="s">
        <v>187</v>
      </c>
      <c r="D21" s="512"/>
    </row>
    <row r="23" spans="2:4" x14ac:dyDescent="0.25">
      <c r="B23" s="26" t="s">
        <v>188</v>
      </c>
    </row>
    <row r="24" spans="2:4" x14ac:dyDescent="0.25">
      <c r="C24" t="s">
        <v>189</v>
      </c>
    </row>
    <row r="25" spans="2:4" ht="150" x14ac:dyDescent="0.25">
      <c r="D25" s="32" t="s">
        <v>190</v>
      </c>
    </row>
    <row r="26" spans="2:4" x14ac:dyDescent="0.25">
      <c r="C26" s="512" t="s">
        <v>191</v>
      </c>
      <c r="D26" s="512"/>
    </row>
    <row r="28" spans="2:4" x14ac:dyDescent="0.25">
      <c r="B28" s="26" t="s">
        <v>192</v>
      </c>
    </row>
    <row r="29" spans="2:4" x14ac:dyDescent="0.25">
      <c r="C29" s="514" t="s">
        <v>193</v>
      </c>
      <c r="D29" s="514"/>
    </row>
    <row r="30" spans="2:4" x14ac:dyDescent="0.25">
      <c r="C30" s="514"/>
      <c r="D30" s="514"/>
    </row>
    <row r="32" spans="2:4" x14ac:dyDescent="0.25">
      <c r="B32" s="38" t="s">
        <v>194</v>
      </c>
    </row>
    <row r="34" spans="3:3" x14ac:dyDescent="0.25">
      <c r="C34" s="39" t="s">
        <v>195</v>
      </c>
    </row>
    <row r="36" spans="3:3" x14ac:dyDescent="0.25">
      <c r="C36" s="39" t="s">
        <v>196</v>
      </c>
    </row>
    <row r="38" spans="3:3" x14ac:dyDescent="0.25">
      <c r="C38" s="39" t="s">
        <v>197</v>
      </c>
    </row>
  </sheetData>
  <sheetProtection password="C821" sheet="1" objects="1" scenarios="1"/>
  <mergeCells count="8">
    <mergeCell ref="C26:D26"/>
    <mergeCell ref="C29:D30"/>
    <mergeCell ref="B1:D1"/>
    <mergeCell ref="B3:D6"/>
    <mergeCell ref="B9:D9"/>
    <mergeCell ref="C14:D14"/>
    <mergeCell ref="C17:D18"/>
    <mergeCell ref="C21:D21"/>
  </mergeCells>
  <hyperlinks>
    <hyperlink ref="C19" r:id="rId1" xr:uid="{00000000-0004-0000-0200-000000000000}"/>
    <hyperlink ref="C12" r:id="rId2" xr:uid="{00000000-0004-0000-0200-000001000000}"/>
    <hyperlink ref="C34" r:id="rId3" xr:uid="{00000000-0004-0000-0200-000002000000}"/>
    <hyperlink ref="C36" r:id="rId4" xr:uid="{00000000-0004-0000-0200-000003000000}"/>
    <hyperlink ref="C38" r:id="rId5" xr:uid="{00000000-0004-0000-0200-000004000000}"/>
  </hyperlinks>
  <printOptions horizontalCentered="1"/>
  <pageMargins left="0.25" right="0.25" top="0.75" bottom="0.75" header="0.3" footer="0.3"/>
  <pageSetup fitToHeight="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B1:C39"/>
  <sheetViews>
    <sheetView topLeftCell="A11" workbookViewId="0">
      <selection activeCell="E20" sqref="E20"/>
    </sheetView>
  </sheetViews>
  <sheetFormatPr defaultRowHeight="15" x14ac:dyDescent="0.25"/>
  <cols>
    <col min="1" max="1" width="4.140625" customWidth="1"/>
    <col min="2" max="2" width="4.85546875" customWidth="1"/>
    <col min="3" max="3" width="89.85546875" customWidth="1"/>
  </cols>
  <sheetData>
    <row r="1" spans="2:3" ht="18.75" x14ac:dyDescent="0.3">
      <c r="B1" s="519" t="s">
        <v>198</v>
      </c>
      <c r="C1" s="520"/>
    </row>
    <row r="3" spans="2:3" x14ac:dyDescent="0.25">
      <c r="B3" s="512" t="s">
        <v>199</v>
      </c>
      <c r="C3" s="512"/>
    </row>
    <row r="4" spans="2:3" x14ac:dyDescent="0.25">
      <c r="B4" s="512"/>
      <c r="C4" s="512"/>
    </row>
    <row r="5" spans="2:3" x14ac:dyDescent="0.25">
      <c r="B5" s="512"/>
      <c r="C5" s="512"/>
    </row>
    <row r="6" spans="2:3" x14ac:dyDescent="0.25">
      <c r="B6" s="512"/>
      <c r="C6" s="512"/>
    </row>
    <row r="7" spans="2:3" x14ac:dyDescent="0.25">
      <c r="B7" s="36"/>
      <c r="C7" s="36"/>
    </row>
    <row r="8" spans="2:3" x14ac:dyDescent="0.25">
      <c r="B8" s="36"/>
      <c r="C8" s="36"/>
    </row>
    <row r="9" spans="2:3" ht="18.75" x14ac:dyDescent="0.3">
      <c r="B9" s="521" t="s">
        <v>160</v>
      </c>
      <c r="C9" s="522"/>
    </row>
    <row r="10" spans="2:3" x14ac:dyDescent="0.25">
      <c r="B10" s="36"/>
      <c r="C10" s="36"/>
    </row>
    <row r="11" spans="2:3" x14ac:dyDescent="0.25">
      <c r="B11" s="512" t="s">
        <v>200</v>
      </c>
      <c r="C11" s="512"/>
    </row>
    <row r="12" spans="2:3" x14ac:dyDescent="0.25">
      <c r="B12" s="512"/>
      <c r="C12" s="512"/>
    </row>
    <row r="13" spans="2:3" x14ac:dyDescent="0.25">
      <c r="B13" s="512"/>
      <c r="C13" s="512"/>
    </row>
    <row r="15" spans="2:3" x14ac:dyDescent="0.25">
      <c r="B15" s="512" t="s">
        <v>201</v>
      </c>
      <c r="C15" s="512"/>
    </row>
    <row r="16" spans="2:3" x14ac:dyDescent="0.25">
      <c r="B16" s="512"/>
      <c r="C16" s="512"/>
    </row>
    <row r="18" spans="2:3" x14ac:dyDescent="0.25">
      <c r="B18" s="518" t="s">
        <v>202</v>
      </c>
      <c r="C18" s="518"/>
    </row>
    <row r="19" spans="2:3" x14ac:dyDescent="0.25">
      <c r="B19" s="518"/>
      <c r="C19" s="518"/>
    </row>
    <row r="21" spans="2:3" x14ac:dyDescent="0.25">
      <c r="B21" s="518" t="s">
        <v>203</v>
      </c>
      <c r="C21" s="518"/>
    </row>
    <row r="22" spans="2:3" x14ac:dyDescent="0.25">
      <c r="B22" s="518"/>
      <c r="C22" s="518"/>
    </row>
    <row r="23" spans="2:3" x14ac:dyDescent="0.25">
      <c r="B23" s="518"/>
      <c r="C23" s="518"/>
    </row>
    <row r="25" spans="2:3" x14ac:dyDescent="0.25">
      <c r="B25" t="s">
        <v>204</v>
      </c>
    </row>
    <row r="27" spans="2:3" x14ac:dyDescent="0.25">
      <c r="B27" s="26" t="s">
        <v>205</v>
      </c>
    </row>
    <row r="28" spans="2:3" x14ac:dyDescent="0.25">
      <c r="B28" s="26"/>
      <c r="C28" t="s">
        <v>206</v>
      </c>
    </row>
    <row r="29" spans="2:3" x14ac:dyDescent="0.25">
      <c r="B29" s="26"/>
    </row>
    <row r="30" spans="2:3" x14ac:dyDescent="0.25">
      <c r="B30" s="26" t="s">
        <v>207</v>
      </c>
    </row>
    <row r="31" spans="2:3" x14ac:dyDescent="0.25">
      <c r="B31" s="26"/>
      <c r="C31" s="512" t="s">
        <v>208</v>
      </c>
    </row>
    <row r="32" spans="2:3" x14ac:dyDescent="0.25">
      <c r="B32" s="26"/>
      <c r="C32" s="512"/>
    </row>
    <row r="33" spans="2:3" x14ac:dyDescent="0.25">
      <c r="B33" s="26"/>
    </row>
    <row r="34" spans="2:3" x14ac:dyDescent="0.25">
      <c r="B34" s="26" t="s">
        <v>209</v>
      </c>
    </row>
    <row r="35" spans="2:3" ht="14.45" customHeight="1" x14ac:dyDescent="0.25">
      <c r="B35" s="26"/>
      <c r="C35" s="512" t="s">
        <v>210</v>
      </c>
    </row>
    <row r="36" spans="2:3" x14ac:dyDescent="0.25">
      <c r="B36" s="26"/>
      <c r="C36" s="512"/>
    </row>
    <row r="37" spans="2:3" x14ac:dyDescent="0.25">
      <c r="B37" s="26"/>
    </row>
    <row r="38" spans="2:3" x14ac:dyDescent="0.25">
      <c r="B38" s="26" t="s">
        <v>211</v>
      </c>
    </row>
    <row r="39" spans="2:3" x14ac:dyDescent="0.25">
      <c r="C39" t="s">
        <v>212</v>
      </c>
    </row>
  </sheetData>
  <sheetProtection algorithmName="SHA-512" hashValue="UfbfiFNASuRVnEB1/BNcHODCve3X3uJEobms6j0qvPnf6qYjLoxhFKRbJk2KrrQqmxTrDrrPZqRdenlH6aUz5g==" saltValue="bnjSe4k5LGJ4teEzQ6bRzw==" spinCount="100000" sheet="1" objects="1" scenarios="1"/>
  <mergeCells count="9">
    <mergeCell ref="B21:C23"/>
    <mergeCell ref="C31:C32"/>
    <mergeCell ref="C35:C36"/>
    <mergeCell ref="B1:C1"/>
    <mergeCell ref="B3:C6"/>
    <mergeCell ref="B9:C9"/>
    <mergeCell ref="B11:C13"/>
    <mergeCell ref="B15:C16"/>
    <mergeCell ref="B18:C19"/>
  </mergeCells>
  <printOptions horizontalCentered="1"/>
  <pageMargins left="0.25" right="0.25" top="0.75" bottom="0.75" header="0.3" footer="0.3"/>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B1:D24"/>
  <sheetViews>
    <sheetView workbookViewId="0"/>
  </sheetViews>
  <sheetFormatPr defaultRowHeight="15" x14ac:dyDescent="0.25"/>
  <cols>
    <col min="1" max="1" width="4.42578125" customWidth="1"/>
    <col min="2" max="2" width="4.85546875" style="26" customWidth="1"/>
    <col min="3" max="3" width="4.85546875" customWidth="1"/>
    <col min="4" max="4" width="85.7109375" customWidth="1"/>
  </cols>
  <sheetData>
    <row r="1" spans="2:4" ht="18.75" x14ac:dyDescent="0.3">
      <c r="B1" s="523" t="s">
        <v>213</v>
      </c>
      <c r="C1" s="524"/>
      <c r="D1" s="525"/>
    </row>
    <row r="3" spans="2:4" x14ac:dyDescent="0.25">
      <c r="B3" s="526" t="s">
        <v>214</v>
      </c>
      <c r="C3" s="526"/>
      <c r="D3" s="526"/>
    </row>
    <row r="6" spans="2:4" ht="18.75" x14ac:dyDescent="0.3">
      <c r="B6" s="523" t="s">
        <v>160</v>
      </c>
      <c r="C6" s="524"/>
      <c r="D6" s="525"/>
    </row>
    <row r="8" spans="2:4" x14ac:dyDescent="0.25">
      <c r="B8" s="26" t="s">
        <v>215</v>
      </c>
    </row>
    <row r="9" spans="2:4" x14ac:dyDescent="0.25">
      <c r="C9" s="527" t="s">
        <v>216</v>
      </c>
      <c r="D9" s="527"/>
    </row>
    <row r="11" spans="2:4" x14ac:dyDescent="0.25">
      <c r="B11" s="26" t="s">
        <v>217</v>
      </c>
    </row>
    <row r="12" spans="2:4" x14ac:dyDescent="0.25">
      <c r="C12" s="512" t="s">
        <v>218</v>
      </c>
      <c r="D12" s="512"/>
    </row>
    <row r="13" spans="2:4" x14ac:dyDescent="0.25">
      <c r="C13" s="512"/>
      <c r="D13" s="512"/>
    </row>
    <row r="14" spans="2:4" ht="105" x14ac:dyDescent="0.25">
      <c r="D14" s="32" t="s">
        <v>219</v>
      </c>
    </row>
    <row r="15" spans="2:4" x14ac:dyDescent="0.25">
      <c r="C15" s="512" t="s">
        <v>220</v>
      </c>
      <c r="D15" s="512"/>
    </row>
    <row r="17" spans="2:4" x14ac:dyDescent="0.25">
      <c r="B17" s="26" t="s">
        <v>221</v>
      </c>
    </row>
    <row r="18" spans="2:4" x14ac:dyDescent="0.25">
      <c r="C18" t="s">
        <v>222</v>
      </c>
    </row>
    <row r="19" spans="2:4" x14ac:dyDescent="0.25">
      <c r="C19" s="512" t="s">
        <v>223</v>
      </c>
      <c r="D19" s="512"/>
    </row>
    <row r="21" spans="2:4" x14ac:dyDescent="0.25">
      <c r="B21" s="26" t="s">
        <v>224</v>
      </c>
    </row>
    <row r="22" spans="2:4" x14ac:dyDescent="0.25">
      <c r="C22" t="s">
        <v>225</v>
      </c>
    </row>
    <row r="23" spans="2:4" x14ac:dyDescent="0.25">
      <c r="D23" s="27"/>
    </row>
    <row r="24" spans="2:4" x14ac:dyDescent="0.25">
      <c r="D24" s="40"/>
    </row>
  </sheetData>
  <sheetProtection algorithmName="SHA-512" hashValue="oGa1F2nh7o0U9257X0c34Am2uuHaQlxjRqrhP2qLcEWYa1MZj6kuoypiojpL/LmyYdtr+zav1f1+2URCKeEpPw==" saltValue="Qd+NZpVpXG0hY14Drp3UXA==" spinCount="100000" sheet="1" objects="1" scenarios="1"/>
  <mergeCells count="7">
    <mergeCell ref="C19:D19"/>
    <mergeCell ref="B1:D1"/>
    <mergeCell ref="B3:D3"/>
    <mergeCell ref="B6:D6"/>
    <mergeCell ref="C9:D9"/>
    <mergeCell ref="C12:D13"/>
    <mergeCell ref="C15:D15"/>
  </mergeCells>
  <printOptions horizontalCentered="1"/>
  <pageMargins left="0.25" right="0.25"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9BD3F425E7344CB8F31697D3DD7605" ma:contentTypeVersion="" ma:contentTypeDescription="Create a new document." ma:contentTypeScope="" ma:versionID="5caa926ea9d69272573ac0001231ddd1">
  <xsd:schema xmlns:xsd="http://www.w3.org/2001/XMLSchema" xmlns:xs="http://www.w3.org/2001/XMLSchema" xmlns:p="http://schemas.microsoft.com/office/2006/metadata/properties" xmlns:ns1="http://schemas.microsoft.com/sharepoint/v3" xmlns:ns2="beaf5f31-8cd1-41e4-a47a-7a8ecc96f470" targetNamespace="http://schemas.microsoft.com/office/2006/metadata/properties" ma:root="true" ma:fieldsID="b21af3bb3c8f651575448477e53d6a43" ns1:_="" ns2:_="">
    <xsd:import namespace="http://schemas.microsoft.com/sharepoint/v3"/>
    <xsd:import namespace="beaf5f31-8cd1-41e4-a47a-7a8ecc96f47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af5f31-8cd1-41e4-a47a-7a8ecc96f4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302A3F-F13F-4240-8829-0BB263AC536A}"/>
</file>

<file path=customXml/itemProps2.xml><?xml version="1.0" encoding="utf-8"?>
<ds:datastoreItem xmlns:ds="http://schemas.openxmlformats.org/officeDocument/2006/customXml" ds:itemID="{72C7998D-2E09-42BE-830B-1E84D4AFD1B5}">
  <ds:schemaRefs>
    <ds:schemaRef ds:uri="http://schemas.microsoft.com/office/2006/metadata/properties"/>
    <ds:schemaRef ds:uri="http://schemas.microsoft.com/office/infopath/2007/PartnerControls"/>
    <ds:schemaRef ds:uri="1f3b7500-8d09-4f57-a05a-a378cd61cd34"/>
    <ds:schemaRef ds:uri="4d25096d-8498-4c60-b1b4-1f4f8751a46e"/>
  </ds:schemaRefs>
</ds:datastoreItem>
</file>

<file path=customXml/itemProps3.xml><?xml version="1.0" encoding="utf-8"?>
<ds:datastoreItem xmlns:ds="http://schemas.openxmlformats.org/officeDocument/2006/customXml" ds:itemID="{0D46965C-C6F2-43B1-8A67-677F98C82A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Budget</vt:lpstr>
      <vt:lpstr>Personnel</vt:lpstr>
      <vt:lpstr>Non-Personnel</vt:lpstr>
      <vt:lpstr>Indirect Cost</vt:lpstr>
      <vt:lpstr>Other</vt:lpstr>
      <vt:lpstr>Budget!Print_Area</vt:lpstr>
      <vt:lpstr>'Indirect Cost'!Print_Area</vt:lpstr>
      <vt:lpstr>'Non-Personnel'!Print_Area</vt:lpstr>
      <vt:lpstr>Other!Print_Area</vt:lpstr>
      <vt:lpstr>Personnel!Print_Area</vt:lpstr>
    </vt:vector>
  </TitlesOfParts>
  <Manager/>
  <Company>UWSP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Sengbusch, Bliss</dc:creator>
  <cp:keywords/>
  <dc:description/>
  <cp:lastModifiedBy>Knutson, Emily [ORSP]</cp:lastModifiedBy>
  <cp:revision/>
  <dcterms:created xsi:type="dcterms:W3CDTF">2017-04-12T15:36:11Z</dcterms:created>
  <dcterms:modified xsi:type="dcterms:W3CDTF">2025-03-04T21:56:08Z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0x010100939BD3F425E7344CB8F31697D3DD7605</vt:lpwstr>
  </property>
  <property fmtid="{D5CDD505-2E9C-101B-9397-08002B2CF9AE}" pid="3" name="MediaServiceImageTags">
    <vt:lpwstr/>
  </property>
</Properties>
</file>