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uwspedu.sharepoint.com/sites/GrantAccounting/Shared Documents/5 - Forms/Proposal Forms/"/>
    </mc:Choice>
  </mc:AlternateContent>
  <xr:revisionPtr revIDLastSave="0" documentId="10_ncr:8000_{70011F1C-8AB6-483D-90D6-2711EC125012}" xr6:coauthVersionLast="47" xr6:coauthVersionMax="47" xr10:uidLastSave="{00000000-0000-0000-0000-000000000000}"/>
  <workbookProtection workbookAlgorithmName="SHA-512" workbookHashValue="vV3XF1FD04k9Hjoz6Zu4y2i/QYzHSMGDf8+Z74KTdVplcxbdZUBAUsBaialT09UB0MHMlTf5vCRtbCuoBRlQtA==" workbookSaltValue="GQlvlIDu5h55yp6LxZ3Xyw==" workbookSpinCount="100000" lockStructure="1"/>
  <bookViews>
    <workbookView xWindow="-108" yWindow="-108" windowWidth="23256" windowHeight="13896" firstSheet="1" activeTab="1" xr2:uid="{00000000-000D-0000-FFFF-FFFF00000000}"/>
  </bookViews>
  <sheets>
    <sheet name="Issue Tracking" sheetId="6" state="hidden" r:id="rId1"/>
    <sheet name="Budget" sheetId="1" r:id="rId2"/>
    <sheet name="Personnel" sheetId="2" r:id="rId3"/>
    <sheet name="Non-Personnel" sheetId="3" r:id="rId4"/>
    <sheet name="Indirect Cost" sheetId="4" r:id="rId5"/>
    <sheet name="Other" sheetId="5" r:id="rId6"/>
  </sheets>
  <definedNames>
    <definedName name="_xlnm.Print_Area" localSheetId="1">Budget!$B$1:$R$105</definedName>
    <definedName name="_xlnm.Print_Area" localSheetId="4">'Indirect Cost'!$B$1:$C$41</definedName>
    <definedName name="_xlnm.Print_Area" localSheetId="3">'Non-Personnel'!$B$1:$D$41</definedName>
    <definedName name="_xlnm.Print_Area" localSheetId="5">Other!$B$1:$D$25</definedName>
    <definedName name="_xlnm.Print_Area" localSheetId="2">Personnel!$B$1:$C$144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3" i="1" l="1"/>
  <c r="CX10" i="1"/>
  <c r="N10" i="1" l="1"/>
  <c r="M56" i="1"/>
  <c r="N56" i="1"/>
  <c r="O56" i="1"/>
  <c r="P56" i="1"/>
  <c r="Q56" i="1"/>
  <c r="R56" i="1"/>
  <c r="O49" i="1" l="1"/>
  <c r="P49" i="1"/>
  <c r="Q49" i="1"/>
  <c r="R49" i="1"/>
  <c r="O50" i="1"/>
  <c r="P50" i="1"/>
  <c r="Q50" i="1"/>
  <c r="R50" i="1"/>
  <c r="O51" i="1"/>
  <c r="P51" i="1"/>
  <c r="Q51" i="1"/>
  <c r="R51" i="1"/>
  <c r="O52" i="1"/>
  <c r="P52" i="1"/>
  <c r="Q52" i="1"/>
  <c r="R52" i="1"/>
  <c r="O53" i="1"/>
  <c r="P53" i="1"/>
  <c r="Q53" i="1"/>
  <c r="R53" i="1"/>
  <c r="O54" i="1"/>
  <c r="P54" i="1"/>
  <c r="Q54" i="1"/>
  <c r="R54" i="1"/>
  <c r="O55" i="1"/>
  <c r="P55" i="1"/>
  <c r="Q55" i="1"/>
  <c r="R55" i="1"/>
  <c r="N55" i="1"/>
  <c r="N54" i="1"/>
  <c r="N53" i="1"/>
  <c r="N52" i="1"/>
  <c r="N51" i="1"/>
  <c r="N50" i="1"/>
  <c r="N49" i="1"/>
  <c r="M55" i="1"/>
  <c r="M54" i="1"/>
  <c r="M53" i="1"/>
  <c r="M52" i="1"/>
  <c r="M51" i="1"/>
  <c r="M50" i="1"/>
  <c r="M49" i="1"/>
  <c r="M32" i="1"/>
  <c r="N32" i="1"/>
  <c r="O32" i="1"/>
  <c r="P32" i="1"/>
  <c r="Q32" i="1"/>
  <c r="R32" i="1"/>
  <c r="M33" i="1"/>
  <c r="N33" i="1"/>
  <c r="O33" i="1"/>
  <c r="P33" i="1"/>
  <c r="Q33" i="1"/>
  <c r="R33" i="1"/>
  <c r="M34" i="1"/>
  <c r="N34" i="1"/>
  <c r="O34" i="1"/>
  <c r="P34" i="1"/>
  <c r="Q34" i="1"/>
  <c r="R34" i="1"/>
  <c r="M35" i="1"/>
  <c r="N35" i="1"/>
  <c r="O35" i="1"/>
  <c r="P35" i="1"/>
  <c r="Q35" i="1"/>
  <c r="R35" i="1"/>
  <c r="R31" i="1"/>
  <c r="Q31" i="1"/>
  <c r="P31" i="1"/>
  <c r="O31" i="1"/>
  <c r="N31" i="1"/>
  <c r="M31" i="1"/>
  <c r="R30" i="1"/>
  <c r="Q30" i="1"/>
  <c r="P30" i="1"/>
  <c r="O30" i="1"/>
  <c r="N30" i="1"/>
  <c r="M30" i="1"/>
  <c r="AD45" i="1" l="1"/>
  <c r="AC45" i="1"/>
  <c r="Q45" i="1" s="1"/>
  <c r="AC44" i="1"/>
  <c r="AB44" i="1"/>
  <c r="AB43" i="1"/>
  <c r="AA43" i="1"/>
  <c r="AA42" i="1"/>
  <c r="Z42" i="1"/>
  <c r="Z41" i="1"/>
  <c r="Y41" i="1"/>
  <c r="Y40" i="1"/>
  <c r="R45" i="1" l="1"/>
  <c r="N41" i="1"/>
  <c r="M41" i="1"/>
  <c r="M40" i="1"/>
  <c r="E45" i="1"/>
  <c r="B45" i="1"/>
  <c r="AG15" i="1"/>
  <c r="AF15" i="1"/>
  <c r="AF10" i="1"/>
  <c r="AG10" i="1"/>
  <c r="AF11" i="1"/>
  <c r="AG11" i="1"/>
  <c r="AF12" i="1"/>
  <c r="AG12" i="1"/>
  <c r="AF13" i="1"/>
  <c r="AG13" i="1"/>
  <c r="AF14" i="1"/>
  <c r="AG14" i="1"/>
  <c r="AF16" i="1"/>
  <c r="AG16" i="1"/>
  <c r="AF17" i="1"/>
  <c r="AG17" i="1"/>
  <c r="AF18" i="1"/>
  <c r="AG18" i="1"/>
  <c r="AF19" i="1"/>
  <c r="AG19" i="1"/>
  <c r="AG9" i="1"/>
  <c r="AF9" i="1"/>
  <c r="AE9" i="1"/>
  <c r="AD9" i="1"/>
  <c r="AC9" i="1"/>
  <c r="AB9" i="1"/>
  <c r="R9" i="1"/>
  <c r="Q9" i="1"/>
  <c r="CU20" i="1"/>
  <c r="CR18" i="1"/>
  <c r="CQ18" i="1"/>
  <c r="CW18" i="1" s="1"/>
  <c r="CR17" i="1"/>
  <c r="CQ17" i="1"/>
  <c r="CW17" i="1" s="1"/>
  <c r="CR16" i="1"/>
  <c r="CQ16" i="1"/>
  <c r="CU16" i="1" s="1"/>
  <c r="CR15" i="1"/>
  <c r="CQ15" i="1"/>
  <c r="CU15" i="1" s="1"/>
  <c r="CR14" i="1"/>
  <c r="CQ14" i="1"/>
  <c r="CV14" i="1" s="1"/>
  <c r="CR13" i="1"/>
  <c r="CQ13" i="1"/>
  <c r="CT13" i="1" s="1"/>
  <c r="CR12" i="1"/>
  <c r="CQ12" i="1"/>
  <c r="CU12" i="1" s="1"/>
  <c r="CR11" i="1"/>
  <c r="CQ11" i="1"/>
  <c r="CW11" i="1" s="1"/>
  <c r="CR10" i="1"/>
  <c r="CQ10" i="1"/>
  <c r="CT10" i="1" s="1"/>
  <c r="CR9" i="1"/>
  <c r="CQ9" i="1"/>
  <c r="CW9" i="1" s="1"/>
  <c r="BF20" i="1"/>
  <c r="AA36" i="1" s="1"/>
  <c r="AA35" i="1"/>
  <c r="AA34" i="1"/>
  <c r="AA33" i="1"/>
  <c r="AA32" i="1"/>
  <c r="AA31" i="1"/>
  <c r="AA30" i="1"/>
  <c r="Q91" i="1"/>
  <c r="Q78" i="1"/>
  <c r="Q81" i="1" s="1"/>
  <c r="Q70" i="1"/>
  <c r="Q18" i="1"/>
  <c r="Q17" i="1"/>
  <c r="Q16" i="1"/>
  <c r="Q15" i="1"/>
  <c r="Q14" i="1"/>
  <c r="Q13" i="1"/>
  <c r="Q12" i="1"/>
  <c r="Q11" i="1"/>
  <c r="Q10" i="1"/>
  <c r="CN20" i="1"/>
  <c r="CG20" i="1"/>
  <c r="BZ20" i="1"/>
  <c r="BS20" i="1"/>
  <c r="BL20" i="1"/>
  <c r="BB20" i="1"/>
  <c r="AX20" i="1"/>
  <c r="AT20" i="1"/>
  <c r="AP20" i="1"/>
  <c r="M78" i="1"/>
  <c r="E40" i="1"/>
  <c r="CX65" i="1"/>
  <c r="CX66" i="1"/>
  <c r="CX67" i="1"/>
  <c r="CX68" i="1"/>
  <c r="CX86" i="1"/>
  <c r="CX87" i="1"/>
  <c r="CX88" i="1"/>
  <c r="CX89" i="1"/>
  <c r="M14" i="1"/>
  <c r="N14" i="1"/>
  <c r="O14" i="1"/>
  <c r="P14" i="1"/>
  <c r="R14" i="1"/>
  <c r="M15" i="1"/>
  <c r="N15" i="1"/>
  <c r="O15" i="1"/>
  <c r="P15" i="1"/>
  <c r="R15" i="1"/>
  <c r="M16" i="1"/>
  <c r="N16" i="1"/>
  <c r="O16" i="1"/>
  <c r="P16" i="1"/>
  <c r="R16" i="1"/>
  <c r="M17" i="1"/>
  <c r="N17" i="1"/>
  <c r="O17" i="1"/>
  <c r="P17" i="1"/>
  <c r="R17" i="1"/>
  <c r="M18" i="1"/>
  <c r="N18" i="1"/>
  <c r="O18" i="1"/>
  <c r="P18" i="1"/>
  <c r="R18" i="1"/>
  <c r="U53" i="1"/>
  <c r="V53" i="1" s="1"/>
  <c r="W53" i="1" s="1"/>
  <c r="X53" i="1" s="1"/>
  <c r="Y53" i="1" s="1"/>
  <c r="AL20" i="1"/>
  <c r="R91" i="1"/>
  <c r="R78" i="1"/>
  <c r="R81" i="1" s="1"/>
  <c r="R70" i="1"/>
  <c r="CK18" i="1"/>
  <c r="CJ18" i="1"/>
  <c r="CM18" i="1" s="1"/>
  <c r="CD18" i="1"/>
  <c r="CC18" i="1"/>
  <c r="CF18" i="1" s="1"/>
  <c r="BW18" i="1"/>
  <c r="BV18" i="1"/>
  <c r="BY18" i="1" s="1"/>
  <c r="BP18" i="1"/>
  <c r="BO18" i="1"/>
  <c r="BR18" i="1" s="1"/>
  <c r="BI18" i="1"/>
  <c r="BH18" i="1"/>
  <c r="BN18" i="1" s="1"/>
  <c r="AE18" i="1"/>
  <c r="AD18" i="1"/>
  <c r="AC18" i="1"/>
  <c r="AB18" i="1"/>
  <c r="AA18" i="1"/>
  <c r="Z18" i="1"/>
  <c r="Y18" i="1"/>
  <c r="X18" i="1"/>
  <c r="W18" i="1"/>
  <c r="V18" i="1"/>
  <c r="CK16" i="1"/>
  <c r="CJ16" i="1"/>
  <c r="CM16" i="1" s="1"/>
  <c r="CD16" i="1"/>
  <c r="CC16" i="1"/>
  <c r="CF16" i="1" s="1"/>
  <c r="BW16" i="1"/>
  <c r="BV16" i="1"/>
  <c r="CB16" i="1" s="1"/>
  <c r="BP16" i="1"/>
  <c r="BO16" i="1"/>
  <c r="BR16" i="1" s="1"/>
  <c r="BI16" i="1"/>
  <c r="BH16" i="1"/>
  <c r="BK16" i="1" s="1"/>
  <c r="AE16" i="1"/>
  <c r="AD16" i="1"/>
  <c r="AC16" i="1"/>
  <c r="AB16" i="1"/>
  <c r="AA16" i="1"/>
  <c r="Z16" i="1"/>
  <c r="Y16" i="1"/>
  <c r="X16" i="1"/>
  <c r="W16" i="1"/>
  <c r="V16" i="1"/>
  <c r="CK15" i="1"/>
  <c r="CJ15" i="1"/>
  <c r="CM15" i="1" s="1"/>
  <c r="CD15" i="1"/>
  <c r="CC15" i="1"/>
  <c r="CI15" i="1" s="1"/>
  <c r="BW15" i="1"/>
  <c r="BV15" i="1"/>
  <c r="BY15" i="1" s="1"/>
  <c r="BP15" i="1"/>
  <c r="BO15" i="1"/>
  <c r="BR15" i="1" s="1"/>
  <c r="BI15" i="1"/>
  <c r="BH15" i="1"/>
  <c r="BK15" i="1" s="1"/>
  <c r="AE15" i="1"/>
  <c r="AD15" i="1"/>
  <c r="AC15" i="1"/>
  <c r="AB15" i="1"/>
  <c r="AA15" i="1"/>
  <c r="Z15" i="1"/>
  <c r="Y15" i="1"/>
  <c r="X15" i="1"/>
  <c r="W15" i="1"/>
  <c r="V15" i="1"/>
  <c r="J23" i="1"/>
  <c r="J24" i="1"/>
  <c r="J25" i="1"/>
  <c r="J26" i="1"/>
  <c r="J22" i="1"/>
  <c r="CV11" i="1" l="1"/>
  <c r="CU11" i="1"/>
  <c r="CT11" i="1"/>
  <c r="CW10" i="1"/>
  <c r="CU9" i="1"/>
  <c r="CT16" i="1"/>
  <c r="CW15" i="1"/>
  <c r="CV15" i="1"/>
  <c r="CT15" i="1"/>
  <c r="CW14" i="1"/>
  <c r="CV10" i="1"/>
  <c r="CU14" i="1"/>
  <c r="CU10" i="1"/>
  <c r="CT9" i="1"/>
  <c r="CT14" i="1"/>
  <c r="CT17" i="1"/>
  <c r="CT12" i="1"/>
  <c r="CV9" i="1"/>
  <c r="CV13" i="1"/>
  <c r="CU17" i="1"/>
  <c r="CW13" i="1"/>
  <c r="CU13" i="1"/>
  <c r="CV17" i="1"/>
  <c r="CT18" i="1"/>
  <c r="CW16" i="1"/>
  <c r="CW12" i="1"/>
  <c r="CU18" i="1"/>
  <c r="CV16" i="1"/>
  <c r="CV12" i="1"/>
  <c r="CV18" i="1"/>
  <c r="CS15" i="1"/>
  <c r="CS18" i="1"/>
  <c r="CS16" i="1"/>
  <c r="CX17" i="1"/>
  <c r="CX14" i="1"/>
  <c r="CX16" i="1"/>
  <c r="CX18" i="1"/>
  <c r="CX15" i="1"/>
  <c r="BM18" i="1"/>
  <c r="BL18" i="1"/>
  <c r="CP18" i="1"/>
  <c r="CO18" i="1"/>
  <c r="CH15" i="1"/>
  <c r="CA16" i="1"/>
  <c r="BK18" i="1"/>
  <c r="CN18" i="1"/>
  <c r="CG15" i="1"/>
  <c r="BZ16" i="1"/>
  <c r="CF15" i="1"/>
  <c r="BY16" i="1"/>
  <c r="CI18" i="1"/>
  <c r="CB15" i="1"/>
  <c r="BU16" i="1"/>
  <c r="CH18" i="1"/>
  <c r="CA15" i="1"/>
  <c r="BT16" i="1"/>
  <c r="CG18" i="1"/>
  <c r="BZ15" i="1"/>
  <c r="BS16" i="1"/>
  <c r="BN16" i="1"/>
  <c r="BM16" i="1"/>
  <c r="CP16" i="1"/>
  <c r="CB18" i="1"/>
  <c r="BU15" i="1"/>
  <c r="BL16" i="1"/>
  <c r="CO16" i="1"/>
  <c r="CA18" i="1"/>
  <c r="BT15" i="1"/>
  <c r="CN16" i="1"/>
  <c r="BZ18" i="1"/>
  <c r="BS15" i="1"/>
  <c r="BN15" i="1"/>
  <c r="BM15" i="1"/>
  <c r="CP15" i="1"/>
  <c r="CI16" i="1"/>
  <c r="BU18" i="1"/>
  <c r="BL15" i="1"/>
  <c r="CO15" i="1"/>
  <c r="CH16" i="1"/>
  <c r="BT18" i="1"/>
  <c r="CN15" i="1"/>
  <c r="CG16" i="1"/>
  <c r="BS18" i="1"/>
  <c r="BJ18" i="1"/>
  <c r="CE18" i="1"/>
  <c r="BQ18" i="1"/>
  <c r="CL18" i="1"/>
  <c r="BX18" i="1"/>
  <c r="BJ16" i="1"/>
  <c r="CE16" i="1"/>
  <c r="BX15" i="1"/>
  <c r="BQ16" i="1"/>
  <c r="BJ15" i="1"/>
  <c r="CL16" i="1"/>
  <c r="BX16" i="1"/>
  <c r="CE15" i="1"/>
  <c r="BQ15" i="1"/>
  <c r="CL15" i="1"/>
  <c r="V19" i="1"/>
  <c r="W19" i="1"/>
  <c r="X19" i="1"/>
  <c r="Y19" i="1"/>
  <c r="Z19" i="1"/>
  <c r="AA19" i="1"/>
  <c r="AB19" i="1"/>
  <c r="AC19" i="1"/>
  <c r="AD19" i="1"/>
  <c r="AE19" i="1"/>
  <c r="CJ11" i="1" l="1"/>
  <c r="CK11" i="1"/>
  <c r="CJ14" i="1"/>
  <c r="CK14" i="1"/>
  <c r="CC11" i="1"/>
  <c r="CD11" i="1"/>
  <c r="CC14" i="1"/>
  <c r="CD14" i="1"/>
  <c r="BV11" i="1"/>
  <c r="BW11" i="1"/>
  <c r="BV14" i="1"/>
  <c r="BW14" i="1"/>
  <c r="BP11" i="1"/>
  <c r="BP14" i="1"/>
  <c r="BO11" i="1"/>
  <c r="BO14" i="1"/>
  <c r="CS14" i="1" l="1"/>
  <c r="CS11" i="1"/>
  <c r="BR14" i="1"/>
  <c r="BS14" i="1"/>
  <c r="X14" i="1" s="1"/>
  <c r="BT14" i="1"/>
  <c r="BU14" i="1"/>
  <c r="Y14" i="1" s="1"/>
  <c r="BY14" i="1"/>
  <c r="BZ14" i="1"/>
  <c r="Z14" i="1" s="1"/>
  <c r="CA14" i="1"/>
  <c r="CB14" i="1"/>
  <c r="AA14" i="1" s="1"/>
  <c r="CF11" i="1"/>
  <c r="CG11" i="1"/>
  <c r="BR11" i="1"/>
  <c r="BS11" i="1"/>
  <c r="BY11" i="1"/>
  <c r="BZ11" i="1"/>
  <c r="CF14" i="1"/>
  <c r="CG14" i="1"/>
  <c r="AB14" i="1" s="1"/>
  <c r="CH14" i="1"/>
  <c r="CI14" i="1"/>
  <c r="AC14" i="1" s="1"/>
  <c r="CP14" i="1"/>
  <c r="AE14" i="1" s="1"/>
  <c r="CM14" i="1"/>
  <c r="CO14" i="1"/>
  <c r="CN14" i="1"/>
  <c r="AD14" i="1" s="1"/>
  <c r="CM11" i="1"/>
  <c r="CN11" i="1"/>
  <c r="BQ14" i="1"/>
  <c r="BX14" i="1"/>
  <c r="BX11" i="1"/>
  <c r="CB11" i="1" s="1"/>
  <c r="CL11" i="1"/>
  <c r="CP11" i="1" s="1"/>
  <c r="CE14" i="1"/>
  <c r="BQ11" i="1"/>
  <c r="BT11" i="1" s="1"/>
  <c r="CE11" i="1"/>
  <c r="CH11" i="1" s="1"/>
  <c r="CL14" i="1"/>
  <c r="BI14" i="1"/>
  <c r="BI11" i="1"/>
  <c r="BH11" i="1"/>
  <c r="BH14" i="1"/>
  <c r="CO11" i="1" l="1"/>
  <c r="BU11" i="1"/>
  <c r="CI11" i="1"/>
  <c r="CA11" i="1"/>
  <c r="BK11" i="1"/>
  <c r="BL11" i="1"/>
  <c r="BM14" i="1"/>
  <c r="BN14" i="1"/>
  <c r="W14" i="1" s="1"/>
  <c r="BL14" i="1"/>
  <c r="V14" i="1" s="1"/>
  <c r="BK14" i="1"/>
  <c r="BJ14" i="1"/>
  <c r="BJ11" i="1"/>
  <c r="BM11" i="1" s="1"/>
  <c r="BN11" i="1" l="1"/>
  <c r="AP33" i="1"/>
  <c r="AN33" i="1"/>
  <c r="BI17" i="1" l="1"/>
  <c r="BH17" i="1"/>
  <c r="BI12" i="1"/>
  <c r="BH12" i="1"/>
  <c r="BH13" i="1"/>
  <c r="BI13" i="1"/>
  <c r="BI10" i="1"/>
  <c r="BH10" i="1"/>
  <c r="BI9" i="1"/>
  <c r="BH9" i="1"/>
  <c r="V24" i="1"/>
  <c r="M24" i="1" s="1"/>
  <c r="V22" i="1"/>
  <c r="M22" i="1" s="1"/>
  <c r="V23" i="1"/>
  <c r="M23" i="1" s="1"/>
  <c r="V27" i="1"/>
  <c r="V25" i="1"/>
  <c r="M25" i="1" s="1"/>
  <c r="V26" i="1"/>
  <c r="M26" i="1" s="1"/>
  <c r="AI34" i="1"/>
  <c r="AI35" i="1" s="1"/>
  <c r="AI36" i="1" s="1"/>
  <c r="AI37" i="1" s="1"/>
  <c r="AI38" i="1" s="1"/>
  <c r="AL38" i="1" l="1"/>
  <c r="AJ38" i="1"/>
  <c r="AK38" i="1"/>
  <c r="BM9" i="1"/>
  <c r="BN9" i="1"/>
  <c r="BK10" i="1"/>
  <c r="BL10" i="1"/>
  <c r="BK13" i="1"/>
  <c r="BL13" i="1"/>
  <c r="BM13" i="1"/>
  <c r="BN13" i="1"/>
  <c r="BK12" i="1"/>
  <c r="BL12" i="1"/>
  <c r="BM12" i="1"/>
  <c r="BN12" i="1"/>
  <c r="BK17" i="1"/>
  <c r="BL17" i="1"/>
  <c r="BM17" i="1"/>
  <c r="BN17" i="1"/>
  <c r="BJ17" i="1"/>
  <c r="BJ12" i="1"/>
  <c r="BJ13" i="1"/>
  <c r="BJ10" i="1"/>
  <c r="BM10" i="1" s="1"/>
  <c r="BJ9" i="1"/>
  <c r="BL9" i="1" s="1"/>
  <c r="V9" i="1" s="1"/>
  <c r="M9" i="1" s="1"/>
  <c r="W34" i="1"/>
  <c r="X32" i="1"/>
  <c r="W31" i="1"/>
  <c r="X31" i="1"/>
  <c r="W32" i="1"/>
  <c r="W33" i="1"/>
  <c r="X33" i="1"/>
  <c r="X34" i="1"/>
  <c r="W35" i="1"/>
  <c r="X35" i="1"/>
  <c r="Z30" i="1"/>
  <c r="Y30" i="1"/>
  <c r="X30" i="1"/>
  <c r="W30" i="1"/>
  <c r="AA21" i="1" l="1"/>
  <c r="Y48" i="1"/>
  <c r="BC4" i="1"/>
  <c r="CQ7" i="1"/>
  <c r="AA29" i="1"/>
  <c r="AF7" i="1"/>
  <c r="R7" i="1"/>
  <c r="AD39" i="1"/>
  <c r="BN10" i="1"/>
  <c r="BK9" i="1"/>
  <c r="Q44" i="1"/>
  <c r="P43" i="1"/>
  <c r="O42" i="1"/>
  <c r="O43" i="1"/>
  <c r="N42" i="1"/>
  <c r="CX45" i="1"/>
  <c r="E44" i="1"/>
  <c r="P44" i="1" l="1"/>
  <c r="CX44" i="1" s="1"/>
  <c r="CX40" i="1"/>
  <c r="CX43" i="1"/>
  <c r="CX42" i="1"/>
  <c r="CX41" i="1"/>
  <c r="AJ32" i="1"/>
  <c r="B40" i="1" s="1"/>
  <c r="AJ34" i="1"/>
  <c r="B42" i="1" s="1"/>
  <c r="AJ35" i="1"/>
  <c r="B43" i="1" s="1"/>
  <c r="AJ36" i="1"/>
  <c r="B44" i="1" s="1"/>
  <c r="AJ37" i="1"/>
  <c r="AJ33" i="1"/>
  <c r="B41" i="1" s="1"/>
  <c r="E41" i="1" l="1"/>
  <c r="E42" i="1"/>
  <c r="E43" i="1"/>
  <c r="Z34" i="1"/>
  <c r="V31" i="1"/>
  <c r="Y31" i="1"/>
  <c r="Z31" i="1"/>
  <c r="V32" i="1"/>
  <c r="Y32" i="1"/>
  <c r="Z32" i="1"/>
  <c r="V33" i="1"/>
  <c r="Y33" i="1"/>
  <c r="Z33" i="1"/>
  <c r="V34" i="1"/>
  <c r="Y34" i="1"/>
  <c r="V35" i="1"/>
  <c r="Y35" i="1"/>
  <c r="Z35" i="1"/>
  <c r="V30" i="1"/>
  <c r="AJ7" i="1"/>
  <c r="AK7" i="1"/>
  <c r="AK6" i="1"/>
  <c r="AJ6" i="1"/>
  <c r="AL6" i="1" l="1"/>
  <c r="CX31" i="1"/>
  <c r="CX32" i="1"/>
  <c r="CX35" i="1"/>
  <c r="CX33" i="1"/>
  <c r="CX34" i="1"/>
  <c r="W13" i="1"/>
  <c r="M13" i="1" s="1"/>
  <c r="AL7" i="1"/>
  <c r="AL12" i="1" s="1"/>
  <c r="AJ11" i="1" l="1"/>
  <c r="AL14" i="1"/>
  <c r="AK14" i="1"/>
  <c r="AI18" i="1"/>
  <c r="AI17" i="1"/>
  <c r="AL9" i="1"/>
  <c r="AJ10" i="1"/>
  <c r="AK10" i="1"/>
  <c r="AI14" i="1"/>
  <c r="AL17" i="1"/>
  <c r="AJ12" i="1"/>
  <c r="AL13" i="1"/>
  <c r="AJ14" i="1"/>
  <c r="AJ17" i="1"/>
  <c r="AI16" i="1"/>
  <c r="AI12" i="1"/>
  <c r="AK16" i="1"/>
  <c r="AK12" i="1"/>
  <c r="AL11" i="1"/>
  <c r="AJ13" i="1"/>
  <c r="AK18" i="1"/>
  <c r="AL18" i="1"/>
  <c r="AI10" i="1"/>
  <c r="AK17" i="1"/>
  <c r="AK13" i="1"/>
  <c r="AI13" i="1"/>
  <c r="AK15" i="1"/>
  <c r="AK11" i="1"/>
  <c r="AL15" i="1"/>
  <c r="AI15" i="1"/>
  <c r="AJ9" i="1"/>
  <c r="AL16" i="1"/>
  <c r="AJ16" i="1"/>
  <c r="AL10" i="1"/>
  <c r="AJ18" i="1"/>
  <c r="AI9" i="1"/>
  <c r="AK9" i="1"/>
  <c r="AI11" i="1"/>
  <c r="AJ15" i="1"/>
  <c r="V17" i="1"/>
  <c r="W17" i="1"/>
  <c r="V10" i="1"/>
  <c r="V13" i="1"/>
  <c r="W10" i="1"/>
  <c r="M10" i="1" s="1"/>
  <c r="W11" i="1" l="1"/>
  <c r="M11" i="1" s="1"/>
  <c r="W9" i="1"/>
  <c r="V12" i="1"/>
  <c r="W12" i="1"/>
  <c r="M12" i="1" s="1"/>
  <c r="V11" i="1"/>
  <c r="M8" i="1"/>
  <c r="Z36" i="1"/>
  <c r="Y36" i="1"/>
  <c r="W36" i="1" l="1"/>
  <c r="X36" i="1"/>
  <c r="CX30" i="1" l="1"/>
  <c r="U56" i="1"/>
  <c r="U50" i="1"/>
  <c r="U51" i="1"/>
  <c r="U52" i="1"/>
  <c r="U54" i="1"/>
  <c r="U55" i="1"/>
  <c r="U49" i="1"/>
  <c r="AP34" i="1"/>
  <c r="AP35" i="1" s="1"/>
  <c r="AP36" i="1" s="1"/>
  <c r="AP37" i="1" s="1"/>
  <c r="AO34" i="1"/>
  <c r="AN34" i="1"/>
  <c r="AN35" i="1" s="1"/>
  <c r="AN36" i="1" s="1"/>
  <c r="AN37" i="1" s="1"/>
  <c r="AN38" i="1" s="1"/>
  <c r="AM34" i="1"/>
  <c r="AK34" i="1"/>
  <c r="AL34" i="1"/>
  <c r="AK35" i="1"/>
  <c r="X21" i="1" s="1"/>
  <c r="AL35" i="1"/>
  <c r="AK36" i="1"/>
  <c r="Y21" i="1" s="1"/>
  <c r="AL36" i="1"/>
  <c r="P7" i="1" s="1"/>
  <c r="AK37" i="1"/>
  <c r="AL37" i="1"/>
  <c r="AL33" i="1"/>
  <c r="AK33" i="1"/>
  <c r="V21" i="1" s="1"/>
  <c r="N91" i="1"/>
  <c r="O91" i="1"/>
  <c r="P91" i="1"/>
  <c r="M91" i="1"/>
  <c r="CX91" i="1" s="1"/>
  <c r="N70" i="1"/>
  <c r="O70" i="1"/>
  <c r="P70" i="1"/>
  <c r="M70" i="1"/>
  <c r="M58" i="1"/>
  <c r="Q7" i="1" l="1"/>
  <c r="X48" i="1"/>
  <c r="Z21" i="1"/>
  <c r="AP38" i="1"/>
  <c r="AC39" i="1"/>
  <c r="CX70" i="1"/>
  <c r="V54" i="1"/>
  <c r="BP17" i="1"/>
  <c r="BO17" i="1"/>
  <c r="W21" i="1"/>
  <c r="C109" i="2"/>
  <c r="BO12" i="1"/>
  <c r="BP12" i="1"/>
  <c r="BP13" i="1"/>
  <c r="BO13" i="1"/>
  <c r="CJ7" i="1"/>
  <c r="AD7" i="1"/>
  <c r="Y39" i="1"/>
  <c r="V7" i="1"/>
  <c r="BH7" i="1"/>
  <c r="Z7" i="1"/>
  <c r="BV7" i="1"/>
  <c r="BP10" i="1"/>
  <c r="BO10" i="1"/>
  <c r="AB7" i="1"/>
  <c r="CC7" i="1"/>
  <c r="Z39" i="1"/>
  <c r="X7" i="1"/>
  <c r="BO7" i="1"/>
  <c r="BO9" i="1"/>
  <c r="BP9" i="1"/>
  <c r="W23" i="1"/>
  <c r="N23" i="1" s="1"/>
  <c r="W27" i="1"/>
  <c r="W25" i="1"/>
  <c r="N25" i="1" s="1"/>
  <c r="W24" i="1"/>
  <c r="N24" i="1" s="1"/>
  <c r="W26" i="1"/>
  <c r="N26" i="1" s="1"/>
  <c r="W22" i="1"/>
  <c r="N22" i="1" s="1"/>
  <c r="W48" i="1"/>
  <c r="V48" i="1"/>
  <c r="U48" i="1"/>
  <c r="AB39" i="1"/>
  <c r="V52" i="1"/>
  <c r="V50" i="1"/>
  <c r="AQ4" i="1"/>
  <c r="AA39" i="1"/>
  <c r="V49" i="1"/>
  <c r="V51" i="1"/>
  <c r="AO35" i="1"/>
  <c r="AO7" i="1"/>
  <c r="AN7" i="1"/>
  <c r="V55" i="1"/>
  <c r="V56" i="1"/>
  <c r="N8" i="1"/>
  <c r="AO6" i="1"/>
  <c r="AN6" i="1"/>
  <c r="AY4" i="1"/>
  <c r="J29" i="1"/>
  <c r="Z29" i="1"/>
  <c r="AU4" i="1"/>
  <c r="Y29" i="1"/>
  <c r="I29" i="1"/>
  <c r="AM4" i="1"/>
  <c r="G29" i="1"/>
  <c r="W29" i="1"/>
  <c r="AI4" i="1"/>
  <c r="F29" i="1"/>
  <c r="V29" i="1"/>
  <c r="O7" i="1"/>
  <c r="H29" i="1"/>
  <c r="X29" i="1"/>
  <c r="AM35" i="1"/>
  <c r="M7" i="1"/>
  <c r="N7" i="1"/>
  <c r="W52" i="1" l="1"/>
  <c r="W54" i="1"/>
  <c r="BU13" i="1"/>
  <c r="BT13" i="1"/>
  <c r="BR13" i="1"/>
  <c r="BS13" i="1"/>
  <c r="BU9" i="1"/>
  <c r="BT9" i="1"/>
  <c r="BR12" i="1"/>
  <c r="BS12" i="1"/>
  <c r="BT12" i="1"/>
  <c r="BU12" i="1"/>
  <c r="BU17" i="1"/>
  <c r="BT17" i="1"/>
  <c r="BR17" i="1"/>
  <c r="BS17" i="1"/>
  <c r="BR10" i="1"/>
  <c r="BS10" i="1"/>
  <c r="BQ17" i="1"/>
  <c r="BW17" i="1"/>
  <c r="BV17" i="1"/>
  <c r="BV12" i="1"/>
  <c r="BW12" i="1"/>
  <c r="BQ12" i="1"/>
  <c r="BW13" i="1"/>
  <c r="BV13" i="1"/>
  <c r="BQ13" i="1"/>
  <c r="BV10" i="1"/>
  <c r="BW10" i="1"/>
  <c r="BW9" i="1"/>
  <c r="BV9" i="1"/>
  <c r="BQ10" i="1"/>
  <c r="BT10" i="1" s="1"/>
  <c r="BQ9" i="1"/>
  <c r="BS9" i="1" s="1"/>
  <c r="X26" i="1"/>
  <c r="Q26" i="1" s="1"/>
  <c r="X22" i="1"/>
  <c r="Q22" i="1" s="1"/>
  <c r="X25" i="1"/>
  <c r="Q25" i="1" s="1"/>
  <c r="X23" i="1"/>
  <c r="Q23" i="1" s="1"/>
  <c r="X27" i="1"/>
  <c r="X24" i="1"/>
  <c r="Q24" i="1" s="1"/>
  <c r="W50" i="1"/>
  <c r="W51" i="1"/>
  <c r="W49" i="1"/>
  <c r="AO36" i="1"/>
  <c r="AS7" i="1"/>
  <c r="AR7" i="1"/>
  <c r="X52" i="1"/>
  <c r="Y52" i="1" s="1"/>
  <c r="AS6" i="1"/>
  <c r="AR6" i="1"/>
  <c r="AP6" i="1"/>
  <c r="AM9" i="1" s="1"/>
  <c r="W56" i="1"/>
  <c r="W55" i="1"/>
  <c r="AP7" i="1"/>
  <c r="AM36" i="1"/>
  <c r="P8" i="1" s="1"/>
  <c r="O8" i="1"/>
  <c r="Q58" i="1" l="1"/>
  <c r="O24" i="1"/>
  <c r="O23" i="1"/>
  <c r="O22" i="1"/>
  <c r="O26" i="1"/>
  <c r="O25" i="1"/>
  <c r="BU10" i="1"/>
  <c r="X54" i="1"/>
  <c r="Y54" i="1" s="1"/>
  <c r="CB9" i="1"/>
  <c r="CA9" i="1"/>
  <c r="BY10" i="1"/>
  <c r="BZ10" i="1"/>
  <c r="BY13" i="1"/>
  <c r="BZ13" i="1"/>
  <c r="CA13" i="1"/>
  <c r="CB13" i="1"/>
  <c r="CB12" i="1"/>
  <c r="CA12" i="1"/>
  <c r="BY12" i="1"/>
  <c r="BZ12" i="1"/>
  <c r="BY17" i="1"/>
  <c r="BZ17" i="1"/>
  <c r="CA17" i="1"/>
  <c r="CB17" i="1"/>
  <c r="X51" i="1"/>
  <c r="Y51" i="1" s="1"/>
  <c r="X50" i="1"/>
  <c r="Y50" i="1" s="1"/>
  <c r="BX17" i="1"/>
  <c r="CD17" i="1"/>
  <c r="CC17" i="1"/>
  <c r="AN17" i="1"/>
  <c r="AN18" i="1"/>
  <c r="AO17" i="1"/>
  <c r="Y17" i="1" s="1"/>
  <c r="AM18" i="1"/>
  <c r="AO18" i="1"/>
  <c r="AP18" i="1"/>
  <c r="AO16" i="1"/>
  <c r="AM17" i="1"/>
  <c r="X17" i="1" s="1"/>
  <c r="AP17" i="1"/>
  <c r="AN15" i="1"/>
  <c r="AN16" i="1"/>
  <c r="AM15" i="1"/>
  <c r="AM16" i="1"/>
  <c r="AP16" i="1"/>
  <c r="AO15" i="1"/>
  <c r="AP15" i="1"/>
  <c r="CC12" i="1"/>
  <c r="CD12" i="1"/>
  <c r="BX12" i="1"/>
  <c r="BX13" i="1"/>
  <c r="CD13" i="1"/>
  <c r="CC13" i="1"/>
  <c r="CD9" i="1"/>
  <c r="CC9" i="1"/>
  <c r="BX9" i="1"/>
  <c r="BY9" i="1" s="1"/>
  <c r="BR9" i="1"/>
  <c r="CC10" i="1"/>
  <c r="CD10" i="1"/>
  <c r="BX10" i="1"/>
  <c r="CB10" i="1" s="1"/>
  <c r="Y25" i="1"/>
  <c r="P25" i="1" s="1"/>
  <c r="Y26" i="1"/>
  <c r="Y22" i="1"/>
  <c r="Y23" i="1"/>
  <c r="Y27" i="1"/>
  <c r="Y24" i="1"/>
  <c r="AO14" i="1"/>
  <c r="AM14" i="1"/>
  <c r="AM11" i="1"/>
  <c r="AM13" i="1"/>
  <c r="X13" i="1" s="1"/>
  <c r="AM10" i="1"/>
  <c r="X10" i="1" s="1"/>
  <c r="AM12" i="1"/>
  <c r="AP10" i="1"/>
  <c r="AN10" i="1"/>
  <c r="AN11" i="1"/>
  <c r="AN13" i="1"/>
  <c r="AN9" i="1"/>
  <c r="AN12" i="1"/>
  <c r="AN14" i="1"/>
  <c r="X49" i="1"/>
  <c r="Y49" i="1" s="1"/>
  <c r="AP11" i="1"/>
  <c r="Y11" i="1" s="1"/>
  <c r="N11" i="1" s="1"/>
  <c r="AP14" i="1"/>
  <c r="AP12" i="1"/>
  <c r="AV6" i="1"/>
  <c r="AW6" i="1"/>
  <c r="X55" i="1"/>
  <c r="Y55" i="1" s="1"/>
  <c r="AO9" i="1"/>
  <c r="AP9" i="1"/>
  <c r="AT6" i="1"/>
  <c r="AT7" i="1"/>
  <c r="AO11" i="1"/>
  <c r="AP13" i="1"/>
  <c r="X56" i="1"/>
  <c r="Y56" i="1" s="1"/>
  <c r="AO10" i="1"/>
  <c r="Y10" i="1" s="1"/>
  <c r="AO12" i="1"/>
  <c r="AO13" i="1"/>
  <c r="Y13" i="1" s="1"/>
  <c r="N13" i="1" s="1"/>
  <c r="AO37" i="1"/>
  <c r="AW7" i="1"/>
  <c r="AV7" i="1"/>
  <c r="AM37" i="1"/>
  <c r="AA24" i="1" l="1"/>
  <c r="AA23" i="1"/>
  <c r="BD6" i="1"/>
  <c r="AA27" i="1"/>
  <c r="AA26" i="1"/>
  <c r="AA25" i="1"/>
  <c r="BE6" i="1"/>
  <c r="AA22" i="1"/>
  <c r="AO38" i="1"/>
  <c r="BE7" i="1"/>
  <c r="BD7" i="1"/>
  <c r="Q8" i="1"/>
  <c r="Q47" i="1" s="1"/>
  <c r="Q60" i="1" s="1"/>
  <c r="Q73" i="1" s="1"/>
  <c r="Q94" i="1" s="1"/>
  <c r="AM38" i="1"/>
  <c r="R8" i="1" s="1"/>
  <c r="AX6" i="1"/>
  <c r="CA10" i="1"/>
  <c r="CF13" i="1"/>
  <c r="CG13" i="1"/>
  <c r="CH13" i="1"/>
  <c r="CI13" i="1"/>
  <c r="CF12" i="1"/>
  <c r="CG12" i="1"/>
  <c r="CH12" i="1"/>
  <c r="CI12" i="1"/>
  <c r="CF17" i="1"/>
  <c r="CG17" i="1"/>
  <c r="CH17" i="1"/>
  <c r="CI17" i="1"/>
  <c r="CF10" i="1"/>
  <c r="CG10" i="1"/>
  <c r="CI9" i="1"/>
  <c r="CH9" i="1"/>
  <c r="P24" i="1"/>
  <c r="R24" i="1"/>
  <c r="P23" i="1"/>
  <c r="R23" i="1"/>
  <c r="P22" i="1"/>
  <c r="R22" i="1"/>
  <c r="R25" i="1"/>
  <c r="P26" i="1"/>
  <c r="R26" i="1"/>
  <c r="CE17" i="1"/>
  <c r="CJ17" i="1"/>
  <c r="CK17" i="1"/>
  <c r="X9" i="1"/>
  <c r="N9" i="1" s="1"/>
  <c r="AS17" i="1"/>
  <c r="AA17" i="1" s="1"/>
  <c r="AQ18" i="1"/>
  <c r="AS18" i="1"/>
  <c r="AR17" i="1"/>
  <c r="AR18" i="1"/>
  <c r="AT18" i="1"/>
  <c r="AS16" i="1"/>
  <c r="AQ17" i="1"/>
  <c r="Z17" i="1" s="1"/>
  <c r="AT17" i="1"/>
  <c r="AR15" i="1"/>
  <c r="AR16" i="1"/>
  <c r="AQ15" i="1"/>
  <c r="AQ16" i="1"/>
  <c r="AT16" i="1"/>
  <c r="AS15" i="1"/>
  <c r="AT15" i="1"/>
  <c r="Y9" i="1"/>
  <c r="CE12" i="1"/>
  <c r="CJ12" i="1"/>
  <c r="CK12" i="1"/>
  <c r="CJ13" i="1"/>
  <c r="CK13" i="1"/>
  <c r="CE13" i="1"/>
  <c r="X12" i="1"/>
  <c r="Y12" i="1"/>
  <c r="N12" i="1" s="1"/>
  <c r="X11" i="1"/>
  <c r="BZ9" i="1"/>
  <c r="CK9" i="1"/>
  <c r="CJ9" i="1"/>
  <c r="CJ10" i="1"/>
  <c r="CK10" i="1"/>
  <c r="CE9" i="1"/>
  <c r="CG9" i="1" s="1"/>
  <c r="CE10" i="1"/>
  <c r="CI10" i="1" s="1"/>
  <c r="Z24" i="1"/>
  <c r="Z22" i="1"/>
  <c r="Z26" i="1"/>
  <c r="Z25" i="1"/>
  <c r="Z23" i="1"/>
  <c r="CX23" i="1" s="1"/>
  <c r="Z27" i="1"/>
  <c r="AR11" i="1"/>
  <c r="AR13" i="1"/>
  <c r="AR10" i="1"/>
  <c r="AR12" i="1"/>
  <c r="AR14" i="1"/>
  <c r="AR9" i="1"/>
  <c r="AS10" i="1"/>
  <c r="AQ13" i="1"/>
  <c r="Z13" i="1" s="1"/>
  <c r="AQ12" i="1"/>
  <c r="AQ9" i="1"/>
  <c r="AQ10" i="1"/>
  <c r="AQ14" i="1"/>
  <c r="AQ11" i="1"/>
  <c r="AS14" i="1"/>
  <c r="AS13" i="1"/>
  <c r="AA13" i="1" s="1"/>
  <c r="AS11" i="1"/>
  <c r="AS9" i="1"/>
  <c r="AT12" i="1"/>
  <c r="BA6" i="1"/>
  <c r="AZ6" i="1"/>
  <c r="BA7" i="1"/>
  <c r="AZ7" i="1"/>
  <c r="AT9" i="1"/>
  <c r="AT11" i="1"/>
  <c r="AA11" i="1" s="1"/>
  <c r="O11" i="1" s="1"/>
  <c r="AT14" i="1"/>
  <c r="AT10" i="1"/>
  <c r="AX7" i="1"/>
  <c r="AX18" i="1" s="1"/>
  <c r="AT13" i="1"/>
  <c r="AS12" i="1"/>
  <c r="BF7" i="1" l="1"/>
  <c r="BF18" i="1" s="1"/>
  <c r="BF9" i="1"/>
  <c r="BF10" i="1"/>
  <c r="BF13" i="1"/>
  <c r="BF11" i="1"/>
  <c r="BF14" i="1"/>
  <c r="CO13" i="1"/>
  <c r="CM13" i="1"/>
  <c r="CN13" i="1"/>
  <c r="CP13" i="1"/>
  <c r="CN9" i="1"/>
  <c r="CM9" i="1"/>
  <c r="CP9" i="1"/>
  <c r="CO9" i="1"/>
  <c r="CS10" i="1"/>
  <c r="CS13" i="1"/>
  <c r="CS12" i="1"/>
  <c r="CS17" i="1"/>
  <c r="CS9" i="1"/>
  <c r="CX26" i="1"/>
  <c r="BF6" i="1"/>
  <c r="BE12" i="1" s="1"/>
  <c r="CX24" i="1"/>
  <c r="CH10" i="1"/>
  <c r="CX22" i="1"/>
  <c r="CX51" i="1"/>
  <c r="CX56" i="1"/>
  <c r="CX50" i="1"/>
  <c r="CX55" i="1"/>
  <c r="CX25" i="1"/>
  <c r="CM10" i="1"/>
  <c r="CN10" i="1"/>
  <c r="CM17" i="1"/>
  <c r="CN17" i="1"/>
  <c r="CO17" i="1"/>
  <c r="CP17" i="1"/>
  <c r="CM12" i="1"/>
  <c r="CN12" i="1"/>
  <c r="CO12" i="1"/>
  <c r="CP12" i="1"/>
  <c r="CL17" i="1"/>
  <c r="AA9" i="1"/>
  <c r="AU17" i="1"/>
  <c r="AB17" i="1" s="1"/>
  <c r="AU18" i="1"/>
  <c r="AW18" i="1"/>
  <c r="AV17" i="1"/>
  <c r="AV18" i="1"/>
  <c r="AW17" i="1"/>
  <c r="AC17" i="1" s="1"/>
  <c r="AX17" i="1"/>
  <c r="AV15" i="1"/>
  <c r="AV16" i="1"/>
  <c r="AU15" i="1"/>
  <c r="AU16" i="1"/>
  <c r="AX16" i="1"/>
  <c r="AW16" i="1"/>
  <c r="AW15" i="1"/>
  <c r="AX15" i="1"/>
  <c r="Z9" i="1"/>
  <c r="O9" i="1" s="1"/>
  <c r="Z10" i="1"/>
  <c r="AA10" i="1"/>
  <c r="O10" i="1" s="1"/>
  <c r="CL12" i="1"/>
  <c r="Z12" i="1"/>
  <c r="CL13" i="1"/>
  <c r="AA12" i="1"/>
  <c r="O12" i="1" s="1"/>
  <c r="Z11" i="1"/>
  <c r="CF9" i="1"/>
  <c r="CL10" i="1"/>
  <c r="CO10" i="1" s="1"/>
  <c r="CL9" i="1"/>
  <c r="AU10" i="1"/>
  <c r="AB10" i="1" s="1"/>
  <c r="AU12" i="1"/>
  <c r="AU11" i="1"/>
  <c r="AU13" i="1"/>
  <c r="AB13" i="1" s="1"/>
  <c r="AU9" i="1"/>
  <c r="AU14" i="1"/>
  <c r="AV10" i="1"/>
  <c r="AV12" i="1"/>
  <c r="AV14" i="1"/>
  <c r="AV11" i="1"/>
  <c r="AV13" i="1"/>
  <c r="AV9" i="1"/>
  <c r="AX14" i="1"/>
  <c r="AX12" i="1"/>
  <c r="AX13" i="1"/>
  <c r="AX10" i="1"/>
  <c r="AX9" i="1"/>
  <c r="AW12" i="1"/>
  <c r="AW14" i="1"/>
  <c r="AW11" i="1"/>
  <c r="BB7" i="1"/>
  <c r="AZ9" i="1" s="1"/>
  <c r="AW10" i="1"/>
  <c r="AC10" i="1" s="1"/>
  <c r="P10" i="1" s="1"/>
  <c r="AW13" i="1"/>
  <c r="AC13" i="1" s="1"/>
  <c r="P13" i="1" s="1"/>
  <c r="AX11" i="1"/>
  <c r="AW9" i="1"/>
  <c r="BB6" i="1"/>
  <c r="AY9" i="1" s="1"/>
  <c r="BF15" i="1" l="1"/>
  <c r="BF12" i="1"/>
  <c r="BA9" i="1"/>
  <c r="BE9" i="1"/>
  <c r="BE15" i="1"/>
  <c r="BE16" i="1"/>
  <c r="BF16" i="1"/>
  <c r="BC17" i="1"/>
  <c r="BC12" i="1"/>
  <c r="BC15" i="1"/>
  <c r="BC10" i="1"/>
  <c r="BC18" i="1"/>
  <c r="BC11" i="1"/>
  <c r="BC9" i="1"/>
  <c r="BC13" i="1"/>
  <c r="BC16" i="1"/>
  <c r="BC14" i="1"/>
  <c r="BE14" i="1"/>
  <c r="BF17" i="1"/>
  <c r="BE10" i="1"/>
  <c r="BE13" i="1"/>
  <c r="BE11" i="1"/>
  <c r="BD14" i="1"/>
  <c r="BD15" i="1"/>
  <c r="BD16" i="1"/>
  <c r="BD18" i="1"/>
  <c r="BD17" i="1"/>
  <c r="BD11" i="1"/>
  <c r="BD9" i="1"/>
  <c r="BD13" i="1"/>
  <c r="BD10" i="1"/>
  <c r="BD12" i="1"/>
  <c r="BB9" i="1"/>
  <c r="BE17" i="1"/>
  <c r="BE18" i="1"/>
  <c r="BB18" i="1"/>
  <c r="AY18" i="1"/>
  <c r="AZ18" i="1"/>
  <c r="CP10" i="1"/>
  <c r="BA18" i="1"/>
  <c r="BA16" i="1"/>
  <c r="AY17" i="1"/>
  <c r="AD17" i="1" s="1"/>
  <c r="BB16" i="1"/>
  <c r="AZ17" i="1"/>
  <c r="BB17" i="1"/>
  <c r="BA17" i="1"/>
  <c r="AE17" i="1" s="1"/>
  <c r="AY15" i="1"/>
  <c r="AY16" i="1"/>
  <c r="AZ15" i="1"/>
  <c r="AZ16" i="1"/>
  <c r="BA15" i="1"/>
  <c r="BB15" i="1"/>
  <c r="AC11" i="1"/>
  <c r="P11" i="1" s="1"/>
  <c r="P9" i="1"/>
  <c r="AB12" i="1"/>
  <c r="AC12" i="1"/>
  <c r="P12" i="1" s="1"/>
  <c r="AB11" i="1"/>
  <c r="AZ11" i="1"/>
  <c r="AZ13" i="1"/>
  <c r="AZ10" i="1"/>
  <c r="AZ12" i="1"/>
  <c r="AZ14" i="1"/>
  <c r="AY11" i="1"/>
  <c r="AY10" i="1"/>
  <c r="AD10" i="1" s="1"/>
  <c r="AY12" i="1"/>
  <c r="AY14" i="1"/>
  <c r="AY13" i="1"/>
  <c r="AD13" i="1" s="1"/>
  <c r="BA13" i="1"/>
  <c r="N58" i="1"/>
  <c r="BA12" i="1"/>
  <c r="BB14" i="1"/>
  <c r="BA11" i="1"/>
  <c r="BB13" i="1"/>
  <c r="BA14" i="1"/>
  <c r="BA10" i="1"/>
  <c r="BB12" i="1"/>
  <c r="BB11" i="1"/>
  <c r="AE11" i="1" s="1"/>
  <c r="R11" i="1" s="1"/>
  <c r="BB10" i="1"/>
  <c r="CX53" i="1" l="1"/>
  <c r="CX11" i="1"/>
  <c r="AE10" i="1"/>
  <c r="R10" i="1" s="1"/>
  <c r="AE13" i="1"/>
  <c r="R13" i="1" s="1"/>
  <c r="CX13" i="1" s="1"/>
  <c r="AD12" i="1"/>
  <c r="AE12" i="1"/>
  <c r="R12" i="1" s="1"/>
  <c r="CX54" i="1" s="1"/>
  <c r="AD11" i="1"/>
  <c r="P47" i="1"/>
  <c r="O47" i="1"/>
  <c r="O58" i="1"/>
  <c r="CX12" i="1" l="1"/>
  <c r="CX52" i="1"/>
  <c r="N47" i="1"/>
  <c r="N60" i="1" s="1"/>
  <c r="N73" i="1" s="1"/>
  <c r="N78" i="1" s="1"/>
  <c r="N81" i="1" s="1"/>
  <c r="N94" i="1" s="1"/>
  <c r="M47" i="1"/>
  <c r="O60" i="1"/>
  <c r="O73" i="1" s="1"/>
  <c r="O78" i="1" s="1"/>
  <c r="O81" i="1" s="1"/>
  <c r="P58" i="1"/>
  <c r="CX49" i="1" l="1"/>
  <c r="CX9" i="1"/>
  <c r="M60" i="1"/>
  <c r="R58" i="1"/>
  <c r="R47" i="1"/>
  <c r="CX47" i="1" s="1"/>
  <c r="O94" i="1"/>
  <c r="P60" i="1"/>
  <c r="P73" i="1" s="1"/>
  <c r="CX58" i="1" l="1"/>
  <c r="M73" i="1"/>
  <c r="R60" i="1"/>
  <c r="R73" i="1" s="1"/>
  <c r="R94" i="1" s="1"/>
  <c r="P78" i="1"/>
  <c r="P81" i="1" s="1"/>
  <c r="P94" i="1" s="1"/>
  <c r="CX73" i="1" l="1"/>
  <c r="CX60" i="1"/>
  <c r="CX78" i="1" l="1"/>
  <c r="M81" i="1"/>
  <c r="M94" i="1" l="1"/>
  <c r="CX81" i="1"/>
  <c r="CX94" i="1" l="1"/>
  <c r="P9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Sengbusch, Bliss</author>
  </authors>
  <commentList>
    <comment ref="B7" authorId="0" shapeId="0" xr:uid="{00000000-0006-0000-0000-000001000000}">
      <text>
        <r>
          <rPr>
            <sz val="9"/>
            <color indexed="81"/>
            <rFont val="Tahoma"/>
            <family val="2"/>
          </rPr>
          <t xml:space="preserve">
Faculty/Academic Staff calculations include a 2% annual increase.</t>
        </r>
      </text>
    </comment>
    <comment ref="E7" authorId="0" shapeId="0" xr:uid="{00000000-0006-0000-0000-000002000000}">
      <text>
        <r>
          <rPr>
            <b/>
            <u/>
            <sz val="9"/>
            <color indexed="81"/>
            <rFont val="Tahoma"/>
            <family val="2"/>
          </rPr>
          <t xml:space="preserve">
Only enter your current base salary.</t>
        </r>
        <r>
          <rPr>
            <sz val="9"/>
            <color indexed="81"/>
            <rFont val="Tahoma"/>
            <family val="2"/>
          </rPr>
          <t xml:space="preserve">
The hidden formulas will calculate an increased base rate for faculty/academic staff no matter your project dates. </t>
        </r>
      </text>
    </comment>
    <comment ref="J7" authorId="0" shapeId="0" xr:uid="{00000000-0006-0000-0000-000003000000}">
      <text>
        <r>
          <rPr>
            <sz val="9"/>
            <color indexed="81"/>
            <rFont val="Tahoma"/>
            <family val="2"/>
          </rPr>
          <t>If the working dates are different then the project dates, enter the working dates below.</t>
        </r>
      </text>
    </comment>
    <comment ref="B20" authorId="0" shapeId="0" xr:uid="{00000000-0006-0000-0000-000004000000}">
      <text>
        <r>
          <rPr>
            <b/>
            <sz val="9"/>
            <color indexed="81"/>
            <rFont val="Tahoma"/>
            <family val="2"/>
          </rPr>
          <t>Overloads are not allowed on Federal grants (144) unless stated in the RFP or with prior written approval from the agency.</t>
        </r>
        <r>
          <rPr>
            <sz val="9"/>
            <color indexed="81"/>
            <rFont val="Tahoma"/>
            <family val="2"/>
          </rPr>
          <t xml:space="preserve">
Overload does not include a 2% annual increase.</t>
        </r>
      </text>
    </comment>
    <comment ref="K20" authorId="0" shapeId="0" xr:uid="{00000000-0006-0000-0000-000005000000}">
      <text>
        <r>
          <rPr>
            <sz val="9"/>
            <color indexed="81"/>
            <rFont val="Tahoma"/>
            <family val="2"/>
          </rPr>
          <t>If highlighted</t>
        </r>
        <r>
          <rPr>
            <b/>
            <sz val="9"/>
            <color indexed="10"/>
            <rFont val="Tahoma"/>
            <family val="2"/>
          </rPr>
          <t xml:space="preserve"> red </t>
        </r>
        <r>
          <rPr>
            <sz val="9"/>
            <color indexed="81"/>
            <rFont val="Tahoma"/>
            <family val="2"/>
          </rPr>
          <t>the amount per year must be reduced as it exceeds the max allowed per year.</t>
        </r>
      </text>
    </comment>
    <comment ref="D38" authorId="0" shapeId="0" xr:uid="{00000000-0006-0000-0000-000006000000}">
      <text>
        <r>
          <rPr>
            <sz val="9"/>
            <color indexed="81"/>
            <rFont val="Tahoma"/>
            <family val="2"/>
          </rPr>
          <t xml:space="preserve">
If there are multiple employees receiving summer salary, add their base rates together and enter an explanation in the comments section below.</t>
        </r>
      </text>
    </comment>
    <comment ref="E38" authorId="0" shapeId="0" xr:uid="{00000000-0006-0000-0000-000007000000}">
      <text>
        <r>
          <rPr>
            <sz val="9"/>
            <color indexed="81"/>
            <rFont val="Tahoma"/>
            <family val="2"/>
          </rPr>
          <t xml:space="preserve">
This calculated amount is for reference only.</t>
        </r>
      </text>
    </comment>
    <comment ref="G38" authorId="0" shapeId="0" xr:uid="{00000000-0006-0000-0000-000008000000}">
      <text>
        <r>
          <rPr>
            <sz val="9"/>
            <color indexed="81"/>
            <rFont val="Tahoma"/>
            <family val="2"/>
          </rPr>
          <t xml:space="preserve">
If highlighted</t>
        </r>
        <r>
          <rPr>
            <b/>
            <sz val="9"/>
            <color indexed="10"/>
            <rFont val="Tahoma"/>
            <family val="2"/>
          </rPr>
          <t xml:space="preserve"> red </t>
        </r>
        <r>
          <rPr>
            <sz val="9"/>
            <color indexed="81"/>
            <rFont val="Tahoma"/>
            <family val="2"/>
          </rPr>
          <t>the amount per year must be reduced as it exceeds the max allowed per year.</t>
        </r>
      </text>
    </comment>
    <comment ref="L39" authorId="0" shapeId="0" xr:uid="{00000000-0006-0000-0000-000009000000}">
      <text>
        <r>
          <rPr>
            <sz val="9"/>
            <color indexed="81"/>
            <rFont val="Tahoma"/>
            <family val="2"/>
          </rPr>
          <t xml:space="preserve">
The boxes that are checked will determine how the hidden calculations split the salary between fiscal years.</t>
        </r>
      </text>
    </comment>
  </commentList>
</comments>
</file>

<file path=xl/sharedStrings.xml><?xml version="1.0" encoding="utf-8"?>
<sst xmlns="http://schemas.openxmlformats.org/spreadsheetml/2006/main" count="446" uniqueCount="236">
  <si>
    <t>Track special requests made by people on campus for adjustments to the budget form.</t>
  </si>
  <si>
    <t>Date</t>
  </si>
  <si>
    <t>Requested By</t>
  </si>
  <si>
    <t>Issue</t>
  </si>
  <si>
    <t>Jodi Hermsen/Brian Sloss</t>
  </si>
  <si>
    <t>Needed additional line in "Salary - Part of Base"</t>
  </si>
  <si>
    <t>UWSP EXTRAMURAL BUDGET FORM</t>
  </si>
  <si>
    <r>
      <t xml:space="preserve">Change red writing to update for new fiscal years.
</t>
    </r>
    <r>
      <rPr>
        <sz val="9"/>
        <color rgb="FFFF0000"/>
        <rFont val="Calibri"/>
        <family val="2"/>
        <scheme val="minor"/>
      </rPr>
      <t>22 cells can be updated</t>
    </r>
  </si>
  <si>
    <t>Principal Investigator Name(s):</t>
  </si>
  <si>
    <t>Salary that Extends the Entire Project Period</t>
  </si>
  <si>
    <t>Project Title:</t>
  </si>
  <si>
    <t xml:space="preserve">Project Start Date:  </t>
  </si>
  <si>
    <t>Funding Agency:</t>
  </si>
  <si>
    <t xml:space="preserve">Project End Date:  </t>
  </si>
  <si>
    <r>
      <rPr>
        <b/>
        <sz val="9"/>
        <color theme="1"/>
        <rFont val="Calibri"/>
        <family val="2"/>
        <scheme val="minor"/>
      </rPr>
      <t>SALARY CALCULATIONS</t>
    </r>
    <r>
      <rPr>
        <sz val="9"/>
        <color theme="1"/>
        <rFont val="Calibri"/>
        <family val="2"/>
        <scheme val="minor"/>
      </rPr>
      <t xml:space="preserve">
for Faculty/ Acade Staff/ Grad Assistant/ Post-Doc/ Ad Hoc Prog Specialist</t>
    </r>
  </si>
  <si>
    <t>Final Results</t>
  </si>
  <si>
    <t>See the instructions tabs.</t>
  </si>
  <si>
    <t>Dates must be filled in for salary &amp; fringe to calculate.</t>
  </si>
  <si>
    <t>Start</t>
  </si>
  <si>
    <t>End</t>
  </si>
  <si>
    <t>Mo/Period</t>
  </si>
  <si>
    <t>Salaries with a Different Work Period than the Grant</t>
  </si>
  <si>
    <t>PERSONNEL</t>
  </si>
  <si>
    <t>12-month</t>
  </si>
  <si>
    <t>Salaries - Part of Base</t>
  </si>
  <si>
    <t>Full Time Base Salary</t>
  </si>
  <si>
    <t>FTE</t>
  </si>
  <si>
    <t>Appt Type</t>
  </si>
  <si>
    <t>% of FTE on Grant</t>
  </si>
  <si>
    <t>Variable Dates</t>
  </si>
  <si>
    <t>9-month</t>
  </si>
  <si>
    <t>With Increase</t>
  </si>
  <si>
    <t>Without Increase</t>
  </si>
  <si>
    <t>Employee Name</t>
  </si>
  <si>
    <t>Classification</t>
  </si>
  <si>
    <t>Start Date</t>
  </si>
  <si>
    <t>End Date</t>
  </si>
  <si>
    <t>Fac/Acad</t>
  </si>
  <si>
    <t>G/PD/AH</t>
  </si>
  <si>
    <t>12-Month</t>
  </si>
  <si>
    <t>9-Month</t>
  </si>
  <si>
    <t>Mos/Period</t>
  </si>
  <si>
    <t>Load</t>
  </si>
  <si>
    <t>Part of Base</t>
  </si>
  <si>
    <t>Overload</t>
  </si>
  <si>
    <t>Fac/Acad Staff</t>
  </si>
  <si>
    <t>Grad/Post-Doc/Ad Hoc</t>
  </si>
  <si>
    <r>
      <t xml:space="preserve">Salaries - Overload  </t>
    </r>
    <r>
      <rPr>
        <b/>
        <sz val="8"/>
        <rFont val="Calibri"/>
        <family val="2"/>
        <scheme val="minor"/>
      </rPr>
      <t xml:space="preserve"> (Faculty/Academic Staff only)</t>
    </r>
  </si>
  <si>
    <t>% Effort Exceeding FTE</t>
  </si>
  <si>
    <t>Max Allowed per year</t>
  </si>
  <si>
    <t>Taken per Year</t>
  </si>
  <si>
    <t>Full Time Base</t>
  </si>
  <si>
    <r>
      <rPr>
        <b/>
        <sz val="9"/>
        <color theme="1"/>
        <rFont val="Calibri"/>
        <family val="2"/>
        <scheme val="minor"/>
      </rPr>
      <t>OVERLOAD</t>
    </r>
    <r>
      <rPr>
        <sz val="9"/>
        <color theme="1"/>
        <rFont val="Calibri"/>
        <family val="2"/>
        <scheme val="minor"/>
      </rPr>
      <t xml:space="preserve">
for Faculty/Academic Staff who are seeking overload payments</t>
    </r>
  </si>
  <si>
    <t>Hourly</t>
  </si>
  <si>
    <t>Hourly Rate</t>
  </si>
  <si>
    <t>Hours per Year</t>
  </si>
  <si>
    <t xml:space="preserve">Annual Salary Increases:  </t>
  </si>
  <si>
    <r>
      <rPr>
        <b/>
        <sz val="9"/>
        <color theme="1"/>
        <rFont val="Calibri"/>
        <family val="2"/>
        <scheme val="minor"/>
      </rPr>
      <t>HOURLY CALCULATIONS</t>
    </r>
    <r>
      <rPr>
        <sz val="9"/>
        <color theme="1"/>
        <rFont val="Calibri"/>
        <family val="2"/>
        <scheme val="minor"/>
      </rPr>
      <t xml:space="preserve">
for University Staff which includes an annual increase.</t>
    </r>
  </si>
  <si>
    <t>Calendar Yr</t>
  </si>
  <si>
    <t>Fiscal Year</t>
  </si>
  <si>
    <t>Academic Year</t>
  </si>
  <si>
    <t>Separate the "Total request per summer" into the appropriate fiscal year(s) as expected to be paid.</t>
  </si>
  <si>
    <t>Summer Salary</t>
  </si>
  <si>
    <t>Cal Year</t>
  </si>
  <si>
    <t>2/9 Base Salary</t>
  </si>
  <si>
    <t>Total request per summer</t>
  </si>
  <si>
    <r>
      <rPr>
        <b/>
        <sz val="9"/>
        <color theme="1"/>
        <rFont val="Calibri"/>
        <family val="2"/>
        <scheme val="minor"/>
      </rPr>
      <t>SUMMER SALARY CALCULATION</t>
    </r>
    <r>
      <rPr>
        <sz val="9"/>
        <color theme="1"/>
        <rFont val="Calibri"/>
        <family val="2"/>
        <scheme val="minor"/>
      </rPr>
      <t xml:space="preserve">
to split summer salary between fiscal years</t>
    </r>
  </si>
  <si>
    <t>Months summer pay is taken</t>
  </si>
  <si>
    <t>June</t>
  </si>
  <si>
    <t>July</t>
  </si>
  <si>
    <t>August</t>
  </si>
  <si>
    <t>X</t>
  </si>
  <si>
    <t>Changes to the budget form</t>
  </si>
  <si>
    <t>Major Overhaul for FY18.....
 - Added an hourly payroll section and simplified equations. Moved some of the hidden tables around.
 - Changed the summer salary section to split the payroll between fiscal years based on the request amount for the calendar summer and the months that are checked.
5/15/17 - Updated FY18 fringe and indirect rates and the dates.
08/17/17 - Added an IF equation in year 1 salaries section so that a number is not visible until all information for the row is entered.
12/15/17 - Adding comments for quick instructions on how to fill in the form. Added lines for PIs to add more details for the Non-Personnel and Other sections.
1/3/18: Lightened colors and add a subtotal row for salary and fringe. Updated some wording for personnel tab to coincide with changes to budget. 
1/22/18: Adjusted formuals for Fac/Acad Staff. Some of the cells were not referencing the correct annual salary increase. Removed the "Test Form" from the middle of the form.
1/23/18: Changed “Other – enter rate in cell I61 (MTDC)”  to “Other – enter rate in cell J65 (MTDC)” 
3/29/18:  Another overhaul of the payroll section.
                 - Add the overload section and removed the Part of Base/Overload column
                 - Adjusted equations in the Salary section that pertained to Part of Base/Overload column
                 - Reduced size of comments section
5/16/18:  Updated instructions on the payroll tab.
6/6/18: Update cell reference for indirect.
2/12/19: Change "Federal WDNR Rate - 15.0% (TDC)" to "Federal WI State Agencies Rate - 15.0% (TDC)"</t>
  </si>
  <si>
    <t>Salary Subtotals:</t>
  </si>
  <si>
    <t>Current Fiscal Year</t>
  </si>
  <si>
    <t>Salary</t>
  </si>
  <si>
    <t>Faculty and Academic Staff</t>
  </si>
  <si>
    <t>University Staff</t>
  </si>
  <si>
    <t>USTE (LTE)</t>
  </si>
  <si>
    <t>University Staff Temporary Employee (f.k.a. LTE)</t>
  </si>
  <si>
    <t>Student Hourly</t>
  </si>
  <si>
    <t>Changing the descriptions above in purple will change the drop-down classifications in the budget form.</t>
  </si>
  <si>
    <t>Annual  Increases</t>
  </si>
  <si>
    <t>Fringe Benefits Subtotals:</t>
  </si>
  <si>
    <t>Student Increases</t>
  </si>
  <si>
    <t>Personnel Subtotal:</t>
  </si>
  <si>
    <t>NON-PERSONNEL</t>
  </si>
  <si>
    <t>Travel:</t>
  </si>
  <si>
    <t>Services:</t>
  </si>
  <si>
    <t>Supplies &amp; Expenses:</t>
  </si>
  <si>
    <t>$0 - $25,000 Subgrant/Contract Amount:</t>
  </si>
  <si>
    <t>Non-Personnel Subtotals:</t>
  </si>
  <si>
    <t>Modified Total Direct Cost Subtotals:</t>
  </si>
  <si>
    <t>To change the descriptions in the IDC dropdown change the wording in purple.</t>
  </si>
  <si>
    <t>Remember to change the rates in the descriptions.</t>
  </si>
  <si>
    <t>INDIRECT COSTS</t>
  </si>
  <si>
    <t>Indirect Rates</t>
  </si>
  <si>
    <t>Fringe Rate</t>
  </si>
  <si>
    <t>Location</t>
  </si>
  <si>
    <t>From</t>
  </si>
  <si>
    <t>To</t>
  </si>
  <si>
    <t>(Select the appropriate indirect rate)</t>
  </si>
  <si>
    <t>On Campus</t>
  </si>
  <si>
    <t>On Campus Negotiated Rate - 34.0% (MTDC)</t>
  </si>
  <si>
    <t>Off Campus</t>
  </si>
  <si>
    <t>If the indirect rate is restricted or indirect costs are not allowable, documentation from the granting agency stating its indirect policy must be included in the grant packet.</t>
  </si>
  <si>
    <t>Off Campus Negotiated Rate - 13.0% (MTDC)</t>
  </si>
  <si>
    <t>Federal WI State Agencies Rate - 15.0% (TDC)</t>
  </si>
  <si>
    <t>Indirect Cost Subtotals:</t>
  </si>
  <si>
    <t>Other - enter rate in cell K73  (MTDC)</t>
  </si>
  <si>
    <t>OTHER</t>
  </si>
  <si>
    <t>Any Subgrant/Contract Amount Above $25,000:</t>
  </si>
  <si>
    <t>Equipment &amp; Capital Expenditures; Rental Costs:</t>
  </si>
  <si>
    <t>Tuition Remission/Scholarship:</t>
  </si>
  <si>
    <t>Other Expenses Not Subject to IDC per RFP:</t>
  </si>
  <si>
    <t>Other Subtotals:</t>
  </si>
  <si>
    <t>ANNUAL TOTALS:</t>
  </si>
  <si>
    <t>GRAND TOTALS:</t>
  </si>
  <si>
    <r>
      <t xml:space="preserve">COMMENTS:      </t>
    </r>
    <r>
      <rPr>
        <b/>
        <sz val="9"/>
        <color rgb="FFFF0000"/>
        <rFont val="Calibri"/>
        <family val="2"/>
        <scheme val="minor"/>
      </rPr>
      <t>(Please use Alt + Enter to move down the line when typing in the comments section)</t>
    </r>
  </si>
  <si>
    <t>Personnel and Fringe</t>
  </si>
  <si>
    <t>The personnel section is for any individual who will be paid by the grant through UWSP Payroll.</t>
  </si>
  <si>
    <t>The UWSP Budget form will calculate the salary and fringe for each fiscal year based on the start date, end date, classification, full time base salary, FTE, appointment type, and % of FTE spent on the grant. Hourly pay is calculated based on the start date, end date, classification, hourly rate, and the hours per year.</t>
  </si>
  <si>
    <t>Project Start and End Date</t>
  </si>
  <si>
    <r>
      <t xml:space="preserve">A start and end date </t>
    </r>
    <r>
      <rPr>
        <b/>
        <u val="double"/>
        <sz val="11"/>
        <color theme="1"/>
        <rFont val="Calibri"/>
        <family val="2"/>
        <scheme val="minor"/>
      </rPr>
      <t>MUST</t>
    </r>
    <r>
      <rPr>
        <b/>
        <sz val="11"/>
        <color theme="1"/>
        <rFont val="Calibri"/>
        <family val="2"/>
        <scheme val="minor"/>
      </rPr>
      <t xml:space="preserve"> be entered for salary to be calculated in the personnel section.</t>
    </r>
  </si>
  <si>
    <t>Select the employee's classification from the drop-down list. The classification will be used to automatically</t>
  </si>
  <si>
    <t>calculate the fringe.</t>
  </si>
  <si>
    <t>The classification of an existing employee can be found on their appointment letter. Classifications of new positions are determined by HR based on the position description and is not based on the budgeted classification. For questions regarding classifications, contact HR or the Associate Vice Chancellor for Personnel, Budget &amp; Grants.</t>
  </si>
  <si>
    <t xml:space="preserve">Use the full time (1.0 FTE) base salary from the employee's current annual contract letter. </t>
  </si>
  <si>
    <r>
      <rPr>
        <b/>
        <sz val="11"/>
        <color theme="1"/>
        <rFont val="Calibri"/>
        <family val="2"/>
        <scheme val="minor"/>
      </rPr>
      <t>Tip:</t>
    </r>
    <r>
      <rPr>
        <sz val="11"/>
        <color theme="1"/>
        <rFont val="Calibri"/>
        <family val="2"/>
        <scheme val="minor"/>
      </rPr>
      <t xml:space="preserve"> </t>
    </r>
    <r>
      <rPr>
        <u val="double"/>
        <sz val="11"/>
        <color theme="1"/>
        <rFont val="Calibri"/>
        <family val="2"/>
        <scheme val="minor"/>
      </rPr>
      <t>Enter only numbers in this cell</t>
    </r>
    <r>
      <rPr>
        <sz val="11"/>
        <color theme="1"/>
        <rFont val="Calibri"/>
        <family val="2"/>
        <scheme val="minor"/>
      </rPr>
      <t xml:space="preserve"> so that the salary, fringe, and totals will calculate automatically. Do not use symbols.</t>
    </r>
  </si>
  <si>
    <t>Enter the employee's FTE or full-time equivalent (e.g., If the employee is full-time then enter 1. If the employee is half time enter 0.5.)</t>
  </si>
  <si>
    <t>Appointment Type (Appt Type)</t>
  </si>
  <si>
    <t>Select the appointment type from the drop-down list.</t>
  </si>
  <si>
    <t>% of FTE Spent on Grant</t>
  </si>
  <si>
    <t>Enter the percent of effort the employee will be contributing to this project during the performance period of the grant. (How much of their FTE will be devoted to the project?)</t>
  </si>
  <si>
    <t>If the dates for an employee differs from the dates of the project, enter the employees start and end dates. That row will then calculate the salary based on the dates entered.</t>
  </si>
  <si>
    <t>Salaries - Overload (Faculty/Academic Staff only)</t>
  </si>
  <si>
    <t>Start and End Date</t>
  </si>
  <si>
    <t>Enter the start and end dates of the employees overload.</t>
  </si>
  <si>
    <t>Max Allowed</t>
  </si>
  <si>
    <t>This cell will calculate the maximum  amount of overload the employee can take per year.</t>
  </si>
  <si>
    <t>Enter how much overload this employee will receive each year.</t>
  </si>
  <si>
    <r>
      <rPr>
        <b/>
        <sz val="11"/>
        <color theme="1"/>
        <rFont val="Calibri"/>
        <family val="2"/>
        <scheme val="minor"/>
      </rPr>
      <t>Note:</t>
    </r>
    <r>
      <rPr>
        <sz val="11"/>
        <color theme="1"/>
        <rFont val="Calibri"/>
        <family val="2"/>
        <scheme val="minor"/>
      </rPr>
      <t xml:space="preserve"> If the amount taken per year exceeds the max allowed the cell will turn red. The amount taken per year will then need to be reduced.</t>
    </r>
  </si>
  <si>
    <t>Enter the employees hourly rate.</t>
  </si>
  <si>
    <t>For guidance on student wages go to:</t>
  </si>
  <si>
    <t>http://www.uwsp.edu/centers/SIEO/pages/employment/default.aspx</t>
  </si>
  <si>
    <t xml:space="preserve">Click "FOR ON-CAMPUS EMPLOYERS" then click "Wage Rate Schedule". </t>
  </si>
  <si>
    <t>Enter the number of hours the employee will be working in each fiscal year.</t>
  </si>
  <si>
    <r>
      <t xml:space="preserve">Note: </t>
    </r>
    <r>
      <rPr>
        <sz val="11"/>
        <color theme="1"/>
        <rFont val="Calibri"/>
        <family val="2"/>
        <scheme val="minor"/>
      </rPr>
      <t>The salary for faculty, academic staff, and university staff has a 2% annual increase built into the calculations when part of base. The increase is not included for overload. This is for budgeting purposes only and does not guarantee increases. If another rate is needed due to anticipation of a promotion or similar circumstance contact the Grant Assistant. Please note the university is not responsible for supplementing salaries on grants/contracts that underestimate cost-of-living and other wage increases during the project period(s). All budgeted expenses, including personnel, are subject to UWSP, UW System, State, Federal and agency policies.</t>
    </r>
  </si>
  <si>
    <t>Enter the employee's base salary.</t>
  </si>
  <si>
    <t>2/9 of the base salary will be calculated for reference only. A person employed on an academic year basis may be compensated up to a total of 2/9 of the previous academic year's salary. The 2/9 includes all forms of summer compensation. Scroll to Section C "Summer Payments" in the link below.</t>
  </si>
  <si>
    <t>University Policy on Salary and Fringe for Unclassified Staff</t>
  </si>
  <si>
    <t>Total request per year</t>
  </si>
  <si>
    <t>Enter the total amount of salary that will be requested for the summer.</t>
  </si>
  <si>
    <t>e.g. If an employee will be paid $3,000 for the 2017 summer, enter $3,000.</t>
  </si>
  <si>
    <t>Monthly Check Boxes</t>
  </si>
  <si>
    <t>Check the boxe(s) for the month(s) that you anticipate the employee will receive their payment. Hidden formulas will distribute the payroll between the fiscal years.</t>
  </si>
  <si>
    <t>e.g. If the employee will be paid in June, July and August check the boxes next to all three months in the 2018 row. $1,000 of the payroll will show in the FY18 column and the remaining $2,000 will post to the FY19 column.</t>
  </si>
  <si>
    <t>Fringe Benefits</t>
  </si>
  <si>
    <t>Fringe will be calculated based on the classification selected in the Personnel section and the amount of salary calculated.</t>
  </si>
  <si>
    <t>Fringe benefits are the University's portion of benefit costs which include taxes, health insurance, retirement, etc.</t>
  </si>
  <si>
    <t>Definitions and Tips</t>
  </si>
  <si>
    <t>Permanent, unclassified salaried employee.</t>
  </si>
  <si>
    <t>Permanent or project hourly employees.</t>
  </si>
  <si>
    <t>University Staff Temporary Employee   (USTE   f.k.a. LTE)</t>
  </si>
  <si>
    <t>Type of classified employee hired to work on a temporary basis.</t>
  </si>
  <si>
    <t>Project/Teaching/Research Assistants</t>
  </si>
  <si>
    <t>A graduate student enrolled at UWSP who has administrative, academic project, teaching or research responsibilities.</t>
  </si>
  <si>
    <t>Research Associates &amp; Interns</t>
  </si>
  <si>
    <t>An individual who has received a Ph.D. &amp; is continuing research related to their professional development.</t>
  </si>
  <si>
    <t>Ad Hoc Program Specialists</t>
  </si>
  <si>
    <t>Short-term employee hired for academic staff-type duties. Consult the Associate Vice Chancellor for Personnel, Budget, &amp; Grants or HR with questions about this category.</t>
  </si>
  <si>
    <t>UWSP enrolled undergraduate student paid bi-weekly.</t>
  </si>
  <si>
    <r>
      <t xml:space="preserve">Tip: </t>
    </r>
    <r>
      <rPr>
        <sz val="11"/>
        <color theme="1"/>
        <rFont val="Calibri"/>
        <family val="2"/>
        <scheme val="minor"/>
      </rPr>
      <t>Do not budget at the work-study rate as there is no guarantee that the students will receive work-study or have work-study over the life of the grant.</t>
    </r>
  </si>
  <si>
    <t>System Policy</t>
  </si>
  <si>
    <t>Scroll down to section D "Calculation of Overload Payment" for additional information.</t>
  </si>
  <si>
    <t>UWSP Policy</t>
  </si>
  <si>
    <t>Scroll down to "Overload guidelines UWSP - updated"</t>
  </si>
  <si>
    <t>Non-Personnel</t>
  </si>
  <si>
    <t>In the space provided describe/itemize the expenses in each of the budgeted categories. Use the comment section at the bottom of the budget form if more room is needed. 
Enter the dollar amounts in the fiscal year you anticipate incurring the expense.</t>
  </si>
  <si>
    <t>Travel</t>
  </si>
  <si>
    <t>UWSP Travel Policies</t>
  </si>
  <si>
    <r>
      <t>Includes:</t>
    </r>
    <r>
      <rPr>
        <sz val="11"/>
        <color theme="1"/>
        <rFont val="Calibri"/>
        <family val="2"/>
        <scheme val="minor"/>
      </rPr>
      <t xml:space="preserve">
-Airline
-Lodging
-Meals
-Vehicle and mileage
-Registration Fees</t>
    </r>
  </si>
  <si>
    <r>
      <t xml:space="preserve">2 CFR </t>
    </r>
    <r>
      <rPr>
        <sz val="11"/>
        <color theme="1"/>
        <rFont val="Calibri"/>
        <family val="2"/>
      </rPr>
      <t>§200.474</t>
    </r>
  </si>
  <si>
    <t>Services</t>
  </si>
  <si>
    <t>Professional and consultant services provided by someone of a particular profession or with special skills who is not a member of UWSP or UW-System.</t>
  </si>
  <si>
    <t>UWSP Services Policy</t>
  </si>
  <si>
    <r>
      <t>Includes:</t>
    </r>
    <r>
      <rPr>
        <sz val="11"/>
        <color theme="1"/>
        <rFont val="Calibri"/>
        <family val="2"/>
        <scheme val="minor"/>
      </rPr>
      <t xml:space="preserve">
-Consultants
-Entertainers
-Public Speakers</t>
    </r>
  </si>
  <si>
    <r>
      <t xml:space="preserve">2 CFR </t>
    </r>
    <r>
      <rPr>
        <sz val="11"/>
        <color theme="1"/>
        <rFont val="Calibri"/>
        <family val="2"/>
      </rPr>
      <t>§200.459, §200.435</t>
    </r>
  </si>
  <si>
    <t>Supplies and Expenses</t>
  </si>
  <si>
    <t>Supplies and expenses that are directly related and charged to the grant.</t>
  </si>
  <si>
    <r>
      <t>Includes:</t>
    </r>
    <r>
      <rPr>
        <sz val="11"/>
        <color theme="1"/>
        <rFont val="Calibri"/>
        <family val="2"/>
        <scheme val="minor"/>
      </rPr>
      <t xml:space="preserve">
-Computers under $5,000
-Equipment &amp; furniture under $5,000 (not capitalized)
-Laboratory supplies
-Membership
-Office supplies
-Postage
-Printing
-Software under $5,000
-Subscription</t>
    </r>
  </si>
  <si>
    <r>
      <t xml:space="preserve">2 CFR </t>
    </r>
    <r>
      <rPr>
        <sz val="11"/>
        <color theme="1"/>
        <rFont val="Calibri"/>
        <family val="2"/>
      </rPr>
      <t>§200.453, §200.94</t>
    </r>
  </si>
  <si>
    <t>$0-$25,000 Subgrant/Contract Amount</t>
  </si>
  <si>
    <t>As of July 1, 2015 all subgrants/contracts will be subject to indirect costs up to the first $25,000 in accordance with our federally negotiated indirect cost rate agreement.</t>
  </si>
  <si>
    <t>Links to Federal Grant Guidelines</t>
  </si>
  <si>
    <t>http://www.gpo.gov/fdsys/pkg/FR-2013-12-26/pdf/2013-30465.pdf</t>
  </si>
  <si>
    <t>http://www.ecfr.gov/cgi-bin/text-idx?tpl=/ecfrbrowse/Title02/2cfr200_main_02.tpl</t>
  </si>
  <si>
    <t>http://www.ecfr.gov/cgi-bin/text-idx?node=2:1.1.2.2.1</t>
  </si>
  <si>
    <t>Indirect Costs - Applied to Modified Total Direct Costs (MTDC)</t>
  </si>
  <si>
    <t>Determine the appropriate indirect cost (IDC) rate and select from the drop-down list. If the indirect rate is restricted per the RFP or the sponsor's policies, select "Other" from the drop-down list and enter the allowable rate in cell K73. If the indirect rate is restricted or indirect costs are not allowable, include documentation from the granting agency in the grant packet.</t>
  </si>
  <si>
    <t>Indirect costs are real costs that are not easily identifiable to a specific project. Indirect costs include libraries, plant operations and maintenance, utility costs, department support, research administration, and depreciation or use allowance for building and equipment, etc.</t>
  </si>
  <si>
    <t>The indirect cost rate is multiplied by the Modified Total Direct Costs (MTDC) or Total Direct Costs (TDC) to give the indirect cost charged to the grant.</t>
  </si>
  <si>
    <r>
      <t>MTDC consists of:</t>
    </r>
    <r>
      <rPr>
        <sz val="11"/>
        <color theme="1"/>
        <rFont val="Calibri"/>
        <family val="2"/>
        <scheme val="minor"/>
      </rPr>
      <t xml:space="preserve"> all salaries and wages, fringe benefits, materials, supplies, services, travel, and the portion of each subgrant/subcontract up to the first $25,000.</t>
    </r>
  </si>
  <si>
    <r>
      <t>MTDC excludes:</t>
    </r>
    <r>
      <rPr>
        <sz val="11"/>
        <color theme="1"/>
        <rFont val="Calibri"/>
        <family val="2"/>
        <scheme val="minor"/>
      </rPr>
      <t xml:space="preserve"> equipment, capital expenditures, charges for patient care, student tuition remission, rental costs of off-site facilities, scholarships, fellowships, and the portion of each subgrant/subcontract in excess of $25,000.</t>
    </r>
  </si>
  <si>
    <r>
      <rPr>
        <b/>
        <sz val="11"/>
        <color theme="1"/>
        <rFont val="Calibri"/>
        <family val="2"/>
        <scheme val="minor"/>
      </rPr>
      <t>TDC consists of:</t>
    </r>
    <r>
      <rPr>
        <sz val="11"/>
        <color theme="1"/>
        <rFont val="Calibri"/>
        <family val="2"/>
        <scheme val="minor"/>
      </rPr>
      <t xml:space="preserve"> all expenses directly related to the grant.</t>
    </r>
  </si>
  <si>
    <t>On-Campus Negotiated Rate</t>
  </si>
  <si>
    <t>This rate applies if more than 50% of a project is performed in facilities or on property owned by UWSP.</t>
  </si>
  <si>
    <t>Off-Campus Negotiated Rate</t>
  </si>
  <si>
    <t>This rate applies only if more than 50% of a project is performed in facilities or on property not owned by UWSP and to which rent is directly allocated to the project.</t>
  </si>
  <si>
    <t>Federal WI State Agencies Rate</t>
  </si>
  <si>
    <t>This rate applies to federally-funded grants from Wisconsin state agencies (e.g., WI Dept of Natural Resources, WI Dept of Health Services, etc.) that allow a 15% indirect cost rate on Total Direct Costs (TDC).</t>
  </si>
  <si>
    <t>Other</t>
  </si>
  <si>
    <t>Some agencies will have a maximum allowable indirect rate or will not allow indirect costs on the grant.</t>
  </si>
  <si>
    <t>Other Expenses</t>
  </si>
  <si>
    <t>Enter the dollar amount in the fiscal year you anticipate incurring the expense.</t>
  </si>
  <si>
    <t>Any Subgrant/Contract Amount Above $25,000</t>
  </si>
  <si>
    <t>Enter the amount of subgrants/contracts in excess of $25,000.</t>
  </si>
  <si>
    <t>Equipment &amp; Capital Expenditures</t>
  </si>
  <si>
    <t>Equipment and capital improvements have a useful life for more than one year, and an acquisition cost of $5,000 or more per unit.</t>
  </si>
  <si>
    <r>
      <t>Includes:</t>
    </r>
    <r>
      <rPr>
        <sz val="11"/>
        <color theme="1"/>
        <rFont val="Calibri"/>
        <family val="2"/>
        <scheme val="minor"/>
      </rPr>
      <t xml:space="preserve">
-Buildings
-Computer equipment over $5,000
-Equipment
-Land: purchased &amp; leased
-Software over $5,000
-Vehicles</t>
    </r>
  </si>
  <si>
    <r>
      <t xml:space="preserve">2 CFR </t>
    </r>
    <r>
      <rPr>
        <sz val="11"/>
        <color theme="1"/>
        <rFont val="Calibri"/>
        <family val="2"/>
        <scheme val="minor"/>
      </rPr>
      <t>§200.439, §200.33, §200.452</t>
    </r>
  </si>
  <si>
    <t>Tuition Remission/Scholarship</t>
  </si>
  <si>
    <t>Any portion of tuition that is covered by grant funds.</t>
  </si>
  <si>
    <r>
      <t xml:space="preserve">2CFR </t>
    </r>
    <r>
      <rPr>
        <sz val="11"/>
        <color theme="1"/>
        <rFont val="Calibri"/>
        <family val="2"/>
      </rPr>
      <t>§200.466</t>
    </r>
  </si>
  <si>
    <t>Other Expenses Not Subject to IDC (indirect costs) per RFP (request for proposals)</t>
  </si>
  <si>
    <t>In the space provided please provide a short description/itemization.</t>
  </si>
  <si>
    <t>Post Doc Fellows</t>
  </si>
  <si>
    <t>Res Assoc. &amp; Interns</t>
  </si>
  <si>
    <t>Res Asst. &amp; Proj. Teach</t>
  </si>
  <si>
    <t>Ad Hoc Spec. &amp; Und. Assts.</t>
  </si>
  <si>
    <t>Research Assistant &amp; Project Teacher</t>
  </si>
  <si>
    <t>Research Associate &amp; Interns</t>
  </si>
  <si>
    <t>Ad Hoc Prog Specialist &amp; Undergraduate Assistants</t>
  </si>
  <si>
    <t>FY2031</t>
  </si>
  <si>
    <t>Last Revised: 03/05/2025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</si>
</sst>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quot;$&quot;#,##0.00"/>
    <numFmt numFmtId="165" formatCode="_(* #,##0.000_);_(* \(#,##0.000\);_(* &quot;-&quot;??_);_(@_)"/>
    <numFmt numFmtId="166" formatCode="0.0%"/>
    <numFmt numFmtId="167" formatCode="_(* #,##0.0000_);_(* \(#,##0.0000\);_(* &quot;-&quot;??_);_(@_)"/>
    <numFmt numFmtId="168" formatCode="0.000%"/>
    <numFmt numFmtId="169" formatCode="0.000"/>
  </numFmts>
  <fonts count="36" x14ac:knownFonts="1">
    <font>
      <sz val="11"/>
      <color theme="1"/>
      <name val="Calibri"/>
      <family val="2"/>
      <scheme val="minor"/>
    </font>
    <font>
      <sz val="11"/>
      <color theme="1"/>
      <name val="Calibri"/>
      <family val="2"/>
      <scheme val="minor"/>
    </font>
    <font>
      <b/>
      <sz val="11"/>
      <color theme="1"/>
      <name val="Calibri"/>
      <family val="2"/>
      <scheme val="minor"/>
    </font>
    <font>
      <b/>
      <sz val="22"/>
      <color theme="1"/>
      <name val="Calibri"/>
      <family val="2"/>
      <scheme val="minor"/>
    </font>
    <font>
      <b/>
      <sz val="11"/>
      <name val="Calibri"/>
      <family val="2"/>
      <scheme val="minor"/>
    </font>
    <font>
      <b/>
      <sz val="9"/>
      <color theme="1"/>
      <name val="Calibri"/>
      <family val="2"/>
      <scheme val="minor"/>
    </font>
    <font>
      <sz val="9"/>
      <color theme="1"/>
      <name val="Calibri"/>
      <family val="2"/>
      <scheme val="minor"/>
    </font>
    <font>
      <sz val="9"/>
      <color rgb="FFFF0000"/>
      <name val="Calibri"/>
      <family val="2"/>
      <scheme val="minor"/>
    </font>
    <font>
      <b/>
      <sz val="9"/>
      <color rgb="FFFF0000"/>
      <name val="Calibri"/>
      <family val="2"/>
      <scheme val="minor"/>
    </font>
    <font>
      <b/>
      <sz val="14"/>
      <color theme="1"/>
      <name val="Calibri"/>
      <family val="2"/>
      <scheme val="minor"/>
    </font>
    <font>
      <b/>
      <sz val="9"/>
      <name val="Calibri"/>
      <family val="2"/>
      <scheme val="minor"/>
    </font>
    <font>
      <b/>
      <u/>
      <sz val="9"/>
      <color theme="1"/>
      <name val="Calibri"/>
      <family val="2"/>
      <scheme val="minor"/>
    </font>
    <font>
      <sz val="9"/>
      <color theme="3" tint="0.39997558519241921"/>
      <name val="Calibri"/>
      <family val="2"/>
      <scheme val="minor"/>
    </font>
    <font>
      <b/>
      <sz val="12"/>
      <color rgb="FFFF0000"/>
      <name val="Calibri"/>
      <family val="2"/>
      <scheme val="minor"/>
    </font>
    <font>
      <b/>
      <sz val="8"/>
      <color theme="1"/>
      <name val="Calibri"/>
      <family val="2"/>
      <scheme val="minor"/>
    </font>
    <font>
      <sz val="9"/>
      <color rgb="FF0070C0"/>
      <name val="Calibri"/>
      <family val="2"/>
      <scheme val="minor"/>
    </font>
    <font>
      <sz val="8"/>
      <color theme="1"/>
      <name val="Calibri"/>
      <family val="2"/>
      <scheme val="minor"/>
    </font>
    <font>
      <sz val="9"/>
      <color indexed="81"/>
      <name val="Tahoma"/>
      <family val="2"/>
    </font>
    <font>
      <u/>
      <sz val="11"/>
      <color theme="1"/>
      <name val="Calibri"/>
      <family val="2"/>
      <scheme val="minor"/>
    </font>
    <font>
      <b/>
      <u val="double"/>
      <sz val="11"/>
      <color theme="1"/>
      <name val="Calibri"/>
      <family val="2"/>
      <scheme val="minor"/>
    </font>
    <font>
      <u val="double"/>
      <sz val="11"/>
      <color theme="1"/>
      <name val="Calibri"/>
      <family val="2"/>
      <scheme val="minor"/>
    </font>
    <font>
      <i/>
      <sz val="11"/>
      <color theme="1"/>
      <name val="Calibri"/>
      <family val="2"/>
      <scheme val="minor"/>
    </font>
    <font>
      <u/>
      <sz val="11"/>
      <color theme="10"/>
      <name val="Calibri"/>
      <family val="2"/>
      <scheme val="minor"/>
    </font>
    <font>
      <sz val="11"/>
      <color theme="10"/>
      <name val="Calibri"/>
      <family val="2"/>
      <scheme val="minor"/>
    </font>
    <font>
      <sz val="11"/>
      <color theme="1"/>
      <name val="Calibri"/>
      <family val="2"/>
    </font>
    <font>
      <b/>
      <u/>
      <sz val="11"/>
      <color theme="1"/>
      <name val="Calibri"/>
      <family val="2"/>
      <scheme val="minor"/>
    </font>
    <font>
      <sz val="9"/>
      <name val="Calibri"/>
      <family val="2"/>
      <scheme val="minor"/>
    </font>
    <font>
      <b/>
      <sz val="9"/>
      <color rgb="FF0070C0"/>
      <name val="Calibri"/>
      <family val="2"/>
      <scheme val="minor"/>
    </font>
    <font>
      <b/>
      <u/>
      <sz val="9"/>
      <color indexed="81"/>
      <name val="Tahoma"/>
      <family val="2"/>
    </font>
    <font>
      <b/>
      <sz val="9"/>
      <color indexed="81"/>
      <name val="Tahoma"/>
      <family val="2"/>
    </font>
    <font>
      <b/>
      <sz val="8"/>
      <name val="Calibri"/>
      <family val="2"/>
      <scheme val="minor"/>
    </font>
    <font>
      <b/>
      <sz val="9"/>
      <color indexed="10"/>
      <name val="Tahoma"/>
      <family val="2"/>
    </font>
    <font>
      <b/>
      <sz val="20"/>
      <color theme="1"/>
      <name val="Calibri"/>
      <family val="2"/>
      <scheme val="minor"/>
    </font>
    <font>
      <b/>
      <sz val="9"/>
      <color rgb="FF7030A0"/>
      <name val="Calibri"/>
      <family val="2"/>
      <scheme val="minor"/>
    </font>
    <font>
      <b/>
      <sz val="24"/>
      <color rgb="FF0070C0"/>
      <name val="Calibri"/>
      <family val="2"/>
      <scheme val="minor"/>
    </font>
    <font>
      <sz val="8"/>
      <color rgb="FF000000"/>
      <name val="Segoe UI"/>
      <family val="2"/>
    </font>
  </fonts>
  <fills count="28">
    <fill>
      <patternFill patternType="none"/>
    </fill>
    <fill>
      <patternFill patternType="gray125"/>
    </fill>
    <fill>
      <patternFill patternType="solid">
        <fgColor theme="4" tint="0.59999389629810485"/>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BCD3EE"/>
        <bgColor indexed="64"/>
      </patternFill>
    </fill>
    <fill>
      <patternFill patternType="solid">
        <fgColor rgb="FFE4B3B2"/>
        <bgColor indexed="64"/>
      </patternFill>
    </fill>
    <fill>
      <patternFill patternType="solid">
        <fgColor rgb="FFD4E2B4"/>
        <bgColor indexed="64"/>
      </patternFill>
    </fill>
    <fill>
      <patternFill patternType="solid">
        <fgColor rgb="FFCBC0DA"/>
        <bgColor indexed="64"/>
      </patternFill>
    </fill>
    <fill>
      <patternFill patternType="solid">
        <fgColor rgb="FFB3DCE7"/>
        <bgColor indexed="64"/>
      </patternFill>
    </fill>
    <fill>
      <patternFill patternType="solid">
        <fgColor rgb="FFF5E4E3"/>
        <bgColor indexed="64"/>
      </patternFill>
    </fill>
    <fill>
      <patternFill patternType="solid">
        <fgColor rgb="FFF5F8EE"/>
        <bgColor indexed="64"/>
      </patternFill>
    </fill>
    <fill>
      <patternFill patternType="solid">
        <fgColor rgb="FFEBE7F1"/>
        <bgColor indexed="64"/>
      </patternFill>
    </fill>
    <fill>
      <patternFill patternType="solid">
        <fgColor rgb="FFE8F5F8"/>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5FC9E"/>
        <bgColor indexed="64"/>
      </patternFill>
    </fill>
    <fill>
      <patternFill patternType="solid">
        <fgColor rgb="FFFCFEE2"/>
        <bgColor indexed="64"/>
      </patternFill>
    </fill>
  </fills>
  <borders count="9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rgb="FFFF0000"/>
      </left>
      <right/>
      <top style="medium">
        <color rgb="FFFF0000"/>
      </top>
      <bottom style="medium">
        <color rgb="FFFF0000"/>
      </bottom>
      <diagonal/>
    </border>
    <border>
      <left style="medium">
        <color rgb="FFFF0000"/>
      </left>
      <right style="medium">
        <color rgb="FFFF0000"/>
      </right>
      <top style="medium">
        <color rgb="FFFF0000"/>
      </top>
      <bottom style="thin">
        <color rgb="FFFF0000"/>
      </bottom>
      <diagonal/>
    </border>
    <border>
      <left style="medium">
        <color indexed="64"/>
      </left>
      <right style="thin">
        <color indexed="64"/>
      </right>
      <top/>
      <bottom style="thin">
        <color indexed="64"/>
      </bottom>
      <diagonal/>
    </border>
    <border>
      <left style="thin">
        <color auto="1"/>
      </left>
      <right style="medium">
        <color auto="1"/>
      </right>
      <top/>
      <bottom style="thin">
        <color auto="1"/>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rgb="FFFF0000"/>
      </left>
      <right/>
      <top style="thin">
        <color rgb="FFFF0000"/>
      </top>
      <bottom/>
      <diagonal/>
    </border>
    <border>
      <left/>
      <right/>
      <top style="thin">
        <color rgb="FFFF0000"/>
      </top>
      <bottom/>
      <diagonal/>
    </border>
    <border>
      <left/>
      <right style="medium">
        <color rgb="FFFF0000"/>
      </right>
      <top style="thin">
        <color rgb="FFFF0000"/>
      </top>
      <bottom/>
      <diagonal/>
    </border>
    <border>
      <left style="thin">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style="medium">
        <color rgb="FFFF0000"/>
      </right>
      <top style="thin">
        <color rgb="FFFF0000"/>
      </top>
      <bottom style="thin">
        <color rgb="FFFF0000"/>
      </bottom>
      <diagonal/>
    </border>
    <border>
      <left style="medium">
        <color rgb="FFFF0000"/>
      </left>
      <right style="medium">
        <color rgb="FFFF0000"/>
      </right>
      <top style="thin">
        <color rgb="FFFF0000"/>
      </top>
      <bottom style="medium">
        <color rgb="FFFF0000"/>
      </bottom>
      <diagonal/>
    </border>
    <border>
      <left/>
      <right/>
      <top style="thin">
        <color indexed="64"/>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rgb="FF00B0F0"/>
      </left>
      <right/>
      <top style="thick">
        <color rgb="FF00B0F0"/>
      </top>
      <bottom/>
      <diagonal/>
    </border>
    <border>
      <left/>
      <right/>
      <top style="thick">
        <color rgb="FF00B0F0"/>
      </top>
      <bottom/>
      <diagonal/>
    </border>
    <border>
      <left/>
      <right style="thick">
        <color rgb="FF00B0F0"/>
      </right>
      <top style="thick">
        <color rgb="FF00B0F0"/>
      </top>
      <bottom/>
      <diagonal/>
    </border>
    <border>
      <left style="thick">
        <color rgb="FF00B0F0"/>
      </left>
      <right/>
      <top/>
      <bottom/>
      <diagonal/>
    </border>
    <border>
      <left/>
      <right style="thick">
        <color rgb="FF00B0F0"/>
      </right>
      <top/>
      <bottom/>
      <diagonal/>
    </border>
    <border>
      <left style="thick">
        <color rgb="FF00B0F0"/>
      </left>
      <right/>
      <top/>
      <bottom style="thick">
        <color rgb="FF00B0F0"/>
      </bottom>
      <diagonal/>
    </border>
    <border>
      <left/>
      <right/>
      <top/>
      <bottom style="thick">
        <color rgb="FF00B0F0"/>
      </bottom>
      <diagonal/>
    </border>
    <border>
      <left/>
      <right style="thick">
        <color rgb="FF00B0F0"/>
      </right>
      <top/>
      <bottom style="thick">
        <color rgb="FF00B0F0"/>
      </bottom>
      <diagonal/>
    </border>
    <border>
      <left style="medium">
        <color auto="1"/>
      </left>
      <right style="medium">
        <color indexed="64"/>
      </right>
      <top style="medium">
        <color rgb="FFFF0000"/>
      </top>
      <bottom style="thin">
        <color auto="1"/>
      </bottom>
      <diagonal/>
    </border>
    <border>
      <left style="medium">
        <color rgb="FF00B0F0"/>
      </left>
      <right/>
      <top style="medium">
        <color rgb="FF00B0F0"/>
      </top>
      <bottom style="thin">
        <color rgb="FF00B0F0"/>
      </bottom>
      <diagonal/>
    </border>
    <border>
      <left/>
      <right/>
      <top style="medium">
        <color rgb="FF00B0F0"/>
      </top>
      <bottom style="thin">
        <color rgb="FF00B0F0"/>
      </bottom>
      <diagonal/>
    </border>
    <border>
      <left/>
      <right style="medium">
        <color rgb="FF00B0F0"/>
      </right>
      <top style="medium">
        <color rgb="FF00B0F0"/>
      </top>
      <bottom style="thin">
        <color rgb="FF00B0F0"/>
      </bottom>
      <diagonal/>
    </border>
    <border>
      <left style="medium">
        <color rgb="FF00B0F0"/>
      </left>
      <right/>
      <top style="thin">
        <color rgb="FF00B0F0"/>
      </top>
      <bottom style="thin">
        <color rgb="FF00B0F0"/>
      </bottom>
      <diagonal/>
    </border>
    <border>
      <left/>
      <right/>
      <top style="thin">
        <color rgb="FF00B0F0"/>
      </top>
      <bottom style="thin">
        <color rgb="FF00B0F0"/>
      </bottom>
      <diagonal/>
    </border>
    <border>
      <left/>
      <right style="medium">
        <color rgb="FF00B0F0"/>
      </right>
      <top style="thin">
        <color rgb="FF00B0F0"/>
      </top>
      <bottom style="thin">
        <color rgb="FF00B0F0"/>
      </bottom>
      <diagonal/>
    </border>
    <border>
      <left style="medium">
        <color rgb="FF00B0F0"/>
      </left>
      <right/>
      <top style="thin">
        <color rgb="FF00B0F0"/>
      </top>
      <bottom style="medium">
        <color rgb="FF00B0F0"/>
      </bottom>
      <diagonal/>
    </border>
    <border>
      <left/>
      <right/>
      <top style="thin">
        <color rgb="FF00B0F0"/>
      </top>
      <bottom style="medium">
        <color rgb="FF00B0F0"/>
      </bottom>
      <diagonal/>
    </border>
    <border>
      <left/>
      <right style="medium">
        <color rgb="FF00B0F0"/>
      </right>
      <top style="thin">
        <color rgb="FF00B0F0"/>
      </top>
      <bottom style="medium">
        <color rgb="FF00B0F0"/>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auto="1"/>
      </right>
      <top style="medium">
        <color auto="1"/>
      </top>
      <bottom style="thin">
        <color auto="1"/>
      </bottom>
      <diagonal/>
    </border>
    <border>
      <left style="medium">
        <color rgb="FFFF0000"/>
      </left>
      <right style="medium">
        <color rgb="FFFF0000"/>
      </right>
      <top style="medium">
        <color auto="1"/>
      </top>
      <bottom style="thin">
        <color auto="1"/>
      </bottom>
      <diagonal/>
    </border>
    <border>
      <left/>
      <right style="thin">
        <color indexed="64"/>
      </right>
      <top/>
      <bottom style="dotted">
        <color indexed="64"/>
      </bottom>
      <diagonal/>
    </border>
    <border>
      <left/>
      <right/>
      <top style="dotted">
        <color auto="1"/>
      </top>
      <bottom style="dotted">
        <color indexed="64"/>
      </bottom>
      <diagonal/>
    </border>
    <border>
      <left/>
      <right style="thin">
        <color indexed="64"/>
      </right>
      <top style="dotted">
        <color auto="1"/>
      </top>
      <bottom style="dotted">
        <color indexed="64"/>
      </bottom>
      <diagonal/>
    </border>
    <border>
      <left style="thin">
        <color indexed="64"/>
      </left>
      <right/>
      <top/>
      <bottom style="thin">
        <color theme="0" tint="-0.24994659260841701"/>
      </bottom>
      <diagonal/>
    </border>
    <border>
      <left/>
      <right/>
      <top/>
      <bottom style="thin">
        <color theme="0" tint="-0.24994659260841701"/>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2" fillId="0" borderId="0" applyNumberFormat="0" applyFill="0" applyBorder="0" applyAlignment="0" applyProtection="0"/>
  </cellStyleXfs>
  <cellXfs count="489">
    <xf numFmtId="0" fontId="0" fillId="0" borderId="0" xfId="0"/>
    <xf numFmtId="0" fontId="6" fillId="0" borderId="0" xfId="0" applyFont="1" applyProtection="1">
      <protection locked="0"/>
    </xf>
    <xf numFmtId="0" fontId="6" fillId="0" borderId="3" xfId="0" applyFont="1" applyBorder="1" applyProtection="1">
      <protection locked="0"/>
    </xf>
    <xf numFmtId="165" fontId="6" fillId="0" borderId="3" xfId="1" applyNumberFormat="1" applyFont="1" applyBorder="1" applyProtection="1">
      <protection locked="0"/>
    </xf>
    <xf numFmtId="43" fontId="6" fillId="0" borderId="54" xfId="1" applyFont="1" applyBorder="1" applyProtection="1">
      <protection locked="0"/>
    </xf>
    <xf numFmtId="43" fontId="6" fillId="0" borderId="3" xfId="1" applyFont="1" applyBorder="1" applyProtection="1">
      <protection locked="0"/>
    </xf>
    <xf numFmtId="43" fontId="6" fillId="0" borderId="55" xfId="1" applyFont="1" applyBorder="1" applyProtection="1">
      <protection locked="0"/>
    </xf>
    <xf numFmtId="0" fontId="6" fillId="0" borderId="29" xfId="0" applyFont="1" applyBorder="1" applyAlignment="1" applyProtection="1">
      <alignment horizontal="center"/>
      <protection locked="0"/>
    </xf>
    <xf numFmtId="0" fontId="6" fillId="0" borderId="24" xfId="0" applyFont="1" applyBorder="1" applyAlignment="1" applyProtection="1">
      <alignment horizontal="center"/>
      <protection locked="0"/>
    </xf>
    <xf numFmtId="0" fontId="6" fillId="0" borderId="30" xfId="0" applyFont="1" applyBorder="1" applyAlignment="1" applyProtection="1">
      <alignment horizontal="center"/>
      <protection locked="0"/>
    </xf>
    <xf numFmtId="0" fontId="6" fillId="0" borderId="15" xfId="0" applyFont="1" applyBorder="1" applyProtection="1">
      <protection locked="0"/>
    </xf>
    <xf numFmtId="10" fontId="6" fillId="0" borderId="4" xfId="3" applyNumberFormat="1" applyFont="1" applyBorder="1" applyProtection="1">
      <protection locked="0"/>
    </xf>
    <xf numFmtId="0" fontId="6" fillId="8" borderId="8" xfId="0" applyFont="1" applyFill="1" applyBorder="1"/>
    <xf numFmtId="0" fontId="6" fillId="8" borderId="0" xfId="0" applyFont="1" applyFill="1"/>
    <xf numFmtId="0" fontId="6" fillId="8" borderId="0" xfId="0" applyFont="1" applyFill="1" applyAlignment="1">
      <alignment horizontal="right"/>
    </xf>
    <xf numFmtId="43" fontId="6" fillId="0" borderId="54" xfId="1" applyFont="1" applyBorder="1"/>
    <xf numFmtId="43" fontId="6" fillId="0" borderId="55" xfId="1" applyFont="1" applyBorder="1"/>
    <xf numFmtId="0" fontId="6" fillId="8" borderId="14" xfId="0" applyFont="1" applyFill="1" applyBorder="1"/>
    <xf numFmtId="0" fontId="6" fillId="8" borderId="10" xfId="0" applyFont="1" applyFill="1" applyBorder="1"/>
    <xf numFmtId="0" fontId="6" fillId="8" borderId="1" xfId="0" applyFont="1" applyFill="1" applyBorder="1"/>
    <xf numFmtId="0" fontId="5" fillId="8" borderId="1" xfId="0" applyFont="1" applyFill="1" applyBorder="1"/>
    <xf numFmtId="0" fontId="5" fillId="8" borderId="1" xfId="0" applyFont="1" applyFill="1" applyBorder="1" applyAlignment="1">
      <alignment horizontal="right"/>
    </xf>
    <xf numFmtId="0" fontId="6" fillId="0" borderId="0" xfId="0" applyFont="1"/>
    <xf numFmtId="0" fontId="5" fillId="0" borderId="0" xfId="0" applyFont="1"/>
    <xf numFmtId="0" fontId="6" fillId="0" borderId="0" xfId="0" applyFont="1" applyAlignment="1">
      <alignment horizontal="left" vertical="top" wrapText="1"/>
    </xf>
    <xf numFmtId="43" fontId="6" fillId="0" borderId="13" xfId="1" applyFont="1" applyBorder="1" applyAlignment="1">
      <alignment horizontal="center"/>
    </xf>
    <xf numFmtId="0" fontId="18" fillId="0" borderId="0" xfId="0" applyFont="1"/>
    <xf numFmtId="0" fontId="2" fillId="0" borderId="0" xfId="0" applyFont="1"/>
    <xf numFmtId="0" fontId="0" fillId="0" borderId="0" xfId="0" applyAlignment="1">
      <alignment vertical="center"/>
    </xf>
    <xf numFmtId="0" fontId="18" fillId="0" borderId="0" xfId="0" applyFont="1" applyAlignment="1">
      <alignment vertical="center"/>
    </xf>
    <xf numFmtId="0" fontId="0" fillId="0" borderId="0" xfId="0" applyAlignment="1">
      <alignment vertical="center" wrapText="1"/>
    </xf>
    <xf numFmtId="0" fontId="0" fillId="0" borderId="0" xfId="0" applyAlignment="1">
      <alignment wrapText="1"/>
    </xf>
    <xf numFmtId="0" fontId="2" fillId="0" borderId="0" xfId="0" applyFont="1" applyAlignment="1">
      <alignment wrapText="1"/>
    </xf>
    <xf numFmtId="0" fontId="21" fillId="0" borderId="0" xfId="0" applyFont="1" applyAlignment="1">
      <alignment vertical="center" wrapText="1"/>
    </xf>
    <xf numFmtId="0" fontId="22" fillId="0" borderId="0" xfId="4" applyAlignment="1">
      <alignment vertical="center"/>
    </xf>
    <xf numFmtId="0" fontId="2" fillId="0" borderId="0" xfId="0" applyFont="1" applyAlignment="1">
      <alignment vertical="center" wrapText="1"/>
    </xf>
    <xf numFmtId="0" fontId="0" fillId="0" borderId="0" xfId="0" applyAlignment="1">
      <alignment horizontal="left" wrapText="1"/>
    </xf>
    <xf numFmtId="0" fontId="23" fillId="0" borderId="0" xfId="4" applyFont="1"/>
    <xf numFmtId="0" fontId="25" fillId="0" borderId="0" xfId="0" applyFont="1"/>
    <xf numFmtId="0" fontId="22" fillId="0" borderId="0" xfId="4"/>
    <xf numFmtId="0" fontId="0" fillId="0" borderId="0" xfId="0" quotePrefix="1"/>
    <xf numFmtId="0" fontId="6" fillId="0" borderId="3" xfId="0" applyFont="1" applyBorder="1" applyAlignment="1" applyProtection="1">
      <alignment horizontal="center"/>
      <protection locked="0"/>
    </xf>
    <xf numFmtId="0" fontId="6" fillId="0" borderId="3" xfId="0" applyFont="1" applyBorder="1" applyAlignment="1" applyProtection="1">
      <alignment horizontal="left"/>
      <protection locked="0"/>
    </xf>
    <xf numFmtId="43" fontId="6" fillId="0" borderId="3" xfId="1" applyFont="1" applyBorder="1" applyAlignment="1" applyProtection="1">
      <alignment horizontal="left"/>
      <protection locked="0"/>
    </xf>
    <xf numFmtId="43" fontId="6" fillId="0" borderId="3" xfId="1" applyFont="1" applyBorder="1" applyAlignment="1">
      <alignment horizontal="center"/>
    </xf>
    <xf numFmtId="0" fontId="6" fillId="8" borderId="33" xfId="0" applyFont="1" applyFill="1" applyBorder="1" applyAlignment="1" applyProtection="1">
      <alignment horizontal="center"/>
      <protection locked="0"/>
    </xf>
    <xf numFmtId="0" fontId="6" fillId="0" borderId="15" xfId="0" applyFont="1" applyBorder="1" applyAlignment="1" applyProtection="1">
      <alignment horizontal="center"/>
      <protection locked="0"/>
    </xf>
    <xf numFmtId="0" fontId="6" fillId="0" borderId="34" xfId="0" applyFont="1" applyBorder="1" applyAlignment="1" applyProtection="1">
      <alignment horizontal="center"/>
      <protection locked="0"/>
    </xf>
    <xf numFmtId="43" fontId="6" fillId="0" borderId="54" xfId="1" applyFont="1" applyBorder="1" applyAlignment="1">
      <alignment horizontal="center"/>
    </xf>
    <xf numFmtId="43" fontId="6" fillId="0" borderId="55" xfId="1" applyFont="1" applyBorder="1" applyAlignment="1">
      <alignment horizontal="center"/>
    </xf>
    <xf numFmtId="43" fontId="6" fillId="0" borderId="15" xfId="1" applyFont="1" applyBorder="1" applyProtection="1">
      <protection locked="0"/>
    </xf>
    <xf numFmtId="0" fontId="5" fillId="0" borderId="20" xfId="0" applyFont="1" applyBorder="1" applyAlignment="1">
      <alignment horizontal="center"/>
    </xf>
    <xf numFmtId="14" fontId="6" fillId="0" borderId="0" xfId="0" applyNumberFormat="1" applyFont="1"/>
    <xf numFmtId="0" fontId="6" fillId="0" borderId="37" xfId="0" applyFont="1" applyBorder="1" applyAlignment="1">
      <alignment horizontal="center"/>
    </xf>
    <xf numFmtId="0" fontId="6" fillId="0" borderId="8" xfId="0" applyFont="1" applyBorder="1"/>
    <xf numFmtId="14" fontId="6" fillId="0" borderId="22" xfId="0" applyNumberFormat="1" applyFont="1" applyBorder="1"/>
    <xf numFmtId="0" fontId="6" fillId="0" borderId="39" xfId="0" applyFont="1" applyBorder="1" applyAlignment="1">
      <alignment horizontal="center"/>
    </xf>
    <xf numFmtId="0" fontId="6" fillId="0" borderId="21" xfId="0" applyFont="1" applyBorder="1"/>
    <xf numFmtId="0" fontId="11" fillId="0" borderId="0" xfId="0" applyFont="1" applyAlignment="1">
      <alignment horizontal="center"/>
    </xf>
    <xf numFmtId="0" fontId="6" fillId="0" borderId="17"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6" fillId="0" borderId="16" xfId="0" applyFont="1" applyBorder="1" applyAlignment="1">
      <alignment horizontal="center"/>
    </xf>
    <xf numFmtId="43" fontId="6" fillId="0" borderId="23" xfId="1" applyFont="1" applyBorder="1"/>
    <xf numFmtId="43" fontId="15" fillId="0" borderId="19" xfId="1" applyFont="1" applyBorder="1"/>
    <xf numFmtId="43" fontId="15" fillId="0" borderId="35" xfId="1" applyFont="1" applyBorder="1"/>
    <xf numFmtId="43" fontId="6" fillId="0" borderId="9" xfId="1" applyFont="1" applyBorder="1"/>
    <xf numFmtId="43" fontId="15" fillId="0" borderId="8" xfId="1" applyFont="1" applyBorder="1"/>
    <xf numFmtId="43" fontId="15" fillId="0" borderId="37" xfId="1" applyFont="1" applyBorder="1"/>
    <xf numFmtId="0" fontId="8" fillId="0" borderId="31" xfId="0" applyFont="1" applyBorder="1" applyAlignment="1">
      <alignment horizontal="center"/>
    </xf>
    <xf numFmtId="0" fontId="5" fillId="9" borderId="13" xfId="0" applyFont="1" applyFill="1" applyBorder="1" applyAlignment="1">
      <alignment horizontal="center"/>
    </xf>
    <xf numFmtId="0" fontId="5" fillId="3" borderId="3" xfId="0" applyFont="1" applyFill="1" applyBorder="1" applyAlignment="1">
      <alignment horizontal="center"/>
    </xf>
    <xf numFmtId="0" fontId="5" fillId="4" borderId="3" xfId="0" applyFont="1" applyFill="1" applyBorder="1" applyAlignment="1">
      <alignment horizontal="center"/>
    </xf>
    <xf numFmtId="0" fontId="5" fillId="6" borderId="3" xfId="0" applyFont="1" applyFill="1" applyBorder="1" applyAlignment="1">
      <alignment horizontal="center"/>
    </xf>
    <xf numFmtId="0" fontId="5" fillId="5" borderId="3" xfId="0" applyFont="1" applyFill="1" applyBorder="1" applyAlignment="1">
      <alignment horizontal="center"/>
    </xf>
    <xf numFmtId="43" fontId="6" fillId="0" borderId="13" xfId="1" applyFont="1" applyBorder="1"/>
    <xf numFmtId="43" fontId="6" fillId="0" borderId="3" xfId="1" applyFont="1" applyBorder="1"/>
    <xf numFmtId="0" fontId="5" fillId="0" borderId="0" xfId="0" applyFont="1" applyAlignment="1">
      <alignment horizontal="center"/>
    </xf>
    <xf numFmtId="0" fontId="6" fillId="0" borderId="57" xfId="0" applyFont="1" applyBorder="1"/>
    <xf numFmtId="0" fontId="8" fillId="0" borderId="31" xfId="0" applyFont="1" applyBorder="1"/>
    <xf numFmtId="0" fontId="6" fillId="0" borderId="58" xfId="0" applyFont="1" applyBorder="1"/>
    <xf numFmtId="0" fontId="6" fillId="0" borderId="60" xfId="0" applyFont="1" applyBorder="1" applyAlignment="1">
      <alignment horizontal="center"/>
    </xf>
    <xf numFmtId="0" fontId="6" fillId="0" borderId="26" xfId="0" applyFont="1" applyBorder="1" applyAlignment="1">
      <alignment horizontal="center"/>
    </xf>
    <xf numFmtId="0" fontId="6" fillId="0" borderId="13" xfId="0" applyFont="1" applyBorder="1" applyAlignment="1">
      <alignment horizontal="center"/>
    </xf>
    <xf numFmtId="0" fontId="6" fillId="0" borderId="24" xfId="0" applyFont="1" applyBorder="1" applyAlignment="1">
      <alignment horizontal="center"/>
    </xf>
    <xf numFmtId="14" fontId="6" fillId="0" borderId="33" xfId="0" applyNumberFormat="1" applyFont="1" applyBorder="1" applyAlignment="1">
      <alignment horizontal="center"/>
    </xf>
    <xf numFmtId="14" fontId="6" fillId="0" borderId="34" xfId="0" applyNumberFormat="1" applyFont="1" applyBorder="1" applyAlignment="1">
      <alignment horizontal="center"/>
    </xf>
    <xf numFmtId="14" fontId="6" fillId="0" borderId="29" xfId="0" applyNumberFormat="1" applyFont="1" applyBorder="1" applyAlignment="1">
      <alignment horizontal="center"/>
    </xf>
    <xf numFmtId="14" fontId="6" fillId="0" borderId="24" xfId="0" applyNumberFormat="1" applyFont="1" applyBorder="1" applyAlignment="1">
      <alignment horizontal="center"/>
    </xf>
    <xf numFmtId="0" fontId="6" fillId="8" borderId="7" xfId="0" applyFont="1" applyFill="1" applyBorder="1"/>
    <xf numFmtId="167" fontId="6" fillId="8" borderId="64" xfId="0" applyNumberFormat="1" applyFont="1" applyFill="1" applyBorder="1"/>
    <xf numFmtId="0" fontId="6" fillId="0" borderId="0" xfId="0" applyFont="1" applyAlignment="1">
      <alignment vertical="center" textRotation="90"/>
    </xf>
    <xf numFmtId="0" fontId="6" fillId="0" borderId="6" xfId="0" applyFont="1" applyBorder="1"/>
    <xf numFmtId="0" fontId="6" fillId="0" borderId="59" xfId="0" applyFont="1" applyBorder="1"/>
    <xf numFmtId="0" fontId="6" fillId="0" borderId="56" xfId="0" applyFont="1" applyBorder="1" applyAlignment="1">
      <alignment horizontal="center"/>
    </xf>
    <xf numFmtId="0" fontId="6" fillId="0" borderId="25" xfId="0" applyFont="1" applyBorder="1" applyAlignment="1">
      <alignment horizontal="center"/>
    </xf>
    <xf numFmtId="14" fontId="6" fillId="0" borderId="30" xfId="0" applyNumberFormat="1" applyFont="1" applyBorder="1" applyAlignment="1">
      <alignment horizontal="center"/>
    </xf>
    <xf numFmtId="14" fontId="6" fillId="0" borderId="25" xfId="0" applyNumberFormat="1" applyFont="1" applyBorder="1" applyAlignment="1">
      <alignment horizontal="center"/>
    </xf>
    <xf numFmtId="0" fontId="5" fillId="3" borderId="68" xfId="0" applyFont="1" applyFill="1" applyBorder="1" applyAlignment="1">
      <alignment horizontal="center"/>
    </xf>
    <xf numFmtId="0" fontId="5" fillId="4" borderId="68" xfId="0" applyFont="1" applyFill="1" applyBorder="1" applyAlignment="1">
      <alignment horizontal="center"/>
    </xf>
    <xf numFmtId="0" fontId="5" fillId="6" borderId="68" xfId="0" applyFont="1" applyFill="1" applyBorder="1" applyAlignment="1">
      <alignment horizontal="center"/>
    </xf>
    <xf numFmtId="43" fontId="6" fillId="0" borderId="11" xfId="1" applyFont="1" applyBorder="1" applyAlignment="1">
      <alignment horizontal="center"/>
    </xf>
    <xf numFmtId="43" fontId="6" fillId="8" borderId="15" xfId="1" applyFont="1" applyFill="1" applyBorder="1" applyAlignment="1">
      <alignment horizontal="center"/>
    </xf>
    <xf numFmtId="43" fontId="6" fillId="8" borderId="34" xfId="1" applyFont="1" applyFill="1" applyBorder="1" applyAlignment="1">
      <alignment horizontal="center"/>
    </xf>
    <xf numFmtId="43" fontId="6" fillId="8" borderId="3" xfId="1" applyFont="1" applyFill="1" applyBorder="1" applyAlignment="1">
      <alignment horizontal="center"/>
    </xf>
    <xf numFmtId="43" fontId="6" fillId="8" borderId="24" xfId="1" applyFont="1" applyFill="1" applyBorder="1" applyAlignment="1">
      <alignment horizontal="center"/>
    </xf>
    <xf numFmtId="43" fontId="6" fillId="8" borderId="13" xfId="1" applyFont="1" applyFill="1" applyBorder="1" applyAlignment="1">
      <alignment horizontal="center"/>
    </xf>
    <xf numFmtId="43" fontId="6" fillId="8" borderId="56" xfId="1" applyFont="1" applyFill="1" applyBorder="1" applyAlignment="1">
      <alignment horizontal="center"/>
    </xf>
    <xf numFmtId="43" fontId="6" fillId="8" borderId="66" xfId="1" applyFont="1" applyFill="1" applyBorder="1" applyAlignment="1">
      <alignment horizontal="center"/>
    </xf>
    <xf numFmtId="0" fontId="5" fillId="9" borderId="28" xfId="0" applyFont="1" applyFill="1" applyBorder="1" applyAlignment="1">
      <alignment horizontal="center"/>
    </xf>
    <xf numFmtId="0" fontId="5" fillId="3" borderId="60" xfId="0" applyFont="1" applyFill="1" applyBorder="1" applyAlignment="1">
      <alignment horizontal="center"/>
    </xf>
    <xf numFmtId="0" fontId="5" fillId="4" borderId="60" xfId="0" applyFont="1" applyFill="1" applyBorder="1" applyAlignment="1">
      <alignment horizontal="center"/>
    </xf>
    <xf numFmtId="0" fontId="5" fillId="6" borderId="60" xfId="0" applyFont="1" applyFill="1" applyBorder="1" applyAlignment="1">
      <alignment horizontal="center"/>
    </xf>
    <xf numFmtId="0" fontId="5" fillId="5" borderId="42" xfId="0" applyFont="1" applyFill="1" applyBorder="1" applyAlignment="1">
      <alignment horizontal="center"/>
    </xf>
    <xf numFmtId="0" fontId="11" fillId="0" borderId="0" xfId="0" applyFont="1"/>
    <xf numFmtId="0" fontId="5" fillId="0" borderId="36" xfId="0" applyFont="1" applyBorder="1" applyAlignment="1">
      <alignment horizontal="right"/>
    </xf>
    <xf numFmtId="0" fontId="5" fillId="0" borderId="38" xfId="0" applyFont="1" applyBorder="1" applyAlignment="1">
      <alignment horizontal="right"/>
    </xf>
    <xf numFmtId="166" fontId="8" fillId="0" borderId="32" xfId="3" applyNumberFormat="1" applyFont="1" applyBorder="1"/>
    <xf numFmtId="166" fontId="8" fillId="0" borderId="51" xfId="3" applyNumberFormat="1" applyFont="1" applyBorder="1"/>
    <xf numFmtId="166" fontId="8" fillId="0" borderId="52" xfId="3" applyNumberFormat="1" applyFont="1" applyBorder="1"/>
    <xf numFmtId="166" fontId="6" fillId="0" borderId="0" xfId="3" applyNumberFormat="1" applyFont="1"/>
    <xf numFmtId="9" fontId="6" fillId="0" borderId="0" xfId="3" applyFont="1"/>
    <xf numFmtId="0" fontId="15" fillId="0" borderId="0" xfId="0" applyFont="1" applyAlignment="1">
      <alignment horizontal="left" vertical="top"/>
    </xf>
    <xf numFmtId="9" fontId="8" fillId="0" borderId="45" xfId="3" applyFont="1" applyBorder="1"/>
    <xf numFmtId="9" fontId="8" fillId="0" borderId="46" xfId="3" applyFont="1" applyBorder="1"/>
    <xf numFmtId="9" fontId="8" fillId="0" borderId="47" xfId="3" applyFont="1" applyBorder="1"/>
    <xf numFmtId="9" fontId="8" fillId="0" borderId="48" xfId="3" applyFont="1" applyBorder="1"/>
    <xf numFmtId="9" fontId="8" fillId="0" borderId="49" xfId="3" applyFont="1" applyBorder="1"/>
    <xf numFmtId="9" fontId="8" fillId="0" borderId="50" xfId="3" applyFont="1" applyBorder="1"/>
    <xf numFmtId="0" fontId="6" fillId="10" borderId="3" xfId="0" applyFont="1" applyFill="1" applyBorder="1" applyAlignment="1">
      <alignment horizontal="center"/>
    </xf>
    <xf numFmtId="0" fontId="26" fillId="0" borderId="78" xfId="0" applyFont="1" applyBorder="1"/>
    <xf numFmtId="0" fontId="26" fillId="0" borderId="58" xfId="0" applyFont="1" applyBorder="1"/>
    <xf numFmtId="0" fontId="26" fillId="0" borderId="59" xfId="0" applyFont="1" applyBorder="1"/>
    <xf numFmtId="0" fontId="27" fillId="0" borderId="79" xfId="0" applyFont="1" applyBorder="1" applyAlignment="1">
      <alignment horizontal="center"/>
    </xf>
    <xf numFmtId="0" fontId="27" fillId="0" borderId="80" xfId="0" applyFont="1" applyBorder="1" applyAlignment="1">
      <alignment horizontal="center"/>
    </xf>
    <xf numFmtId="0" fontId="27" fillId="0" borderId="81" xfId="0" applyFont="1" applyBorder="1" applyAlignment="1">
      <alignment horizontal="center"/>
    </xf>
    <xf numFmtId="0" fontId="6" fillId="0" borderId="83" xfId="0" applyFont="1" applyBorder="1"/>
    <xf numFmtId="0" fontId="6" fillId="0" borderId="84" xfId="0" applyFont="1" applyBorder="1"/>
    <xf numFmtId="0" fontId="6" fillId="0" borderId="86" xfId="0" applyFont="1" applyBorder="1"/>
    <xf numFmtId="0" fontId="6" fillId="0" borderId="87" xfId="0" applyFont="1" applyBorder="1"/>
    <xf numFmtId="166" fontId="6" fillId="0" borderId="82" xfId="3" applyNumberFormat="1" applyFont="1" applyBorder="1"/>
    <xf numFmtId="166" fontId="6" fillId="0" borderId="85" xfId="3" applyNumberFormat="1" applyFont="1" applyBorder="1"/>
    <xf numFmtId="14" fontId="6" fillId="0" borderId="83" xfId="0" applyNumberFormat="1" applyFont="1" applyBorder="1"/>
    <xf numFmtId="14" fontId="6" fillId="0" borderId="84" xfId="0" applyNumberFormat="1" applyFont="1" applyBorder="1"/>
    <xf numFmtId="14" fontId="8" fillId="0" borderId="88" xfId="0" applyNumberFormat="1" applyFont="1" applyBorder="1" applyAlignment="1">
      <alignment horizontal="center"/>
    </xf>
    <xf numFmtId="14" fontId="26" fillId="0" borderId="89" xfId="0" applyNumberFormat="1" applyFont="1" applyBorder="1" applyAlignment="1">
      <alignment horizontal="center"/>
    </xf>
    <xf numFmtId="14" fontId="26" fillId="0" borderId="90" xfId="0" applyNumberFormat="1" applyFont="1" applyBorder="1" applyAlignment="1">
      <alignment horizontal="center"/>
    </xf>
    <xf numFmtId="0" fontId="7" fillId="0" borderId="0" xfId="0" applyFont="1"/>
    <xf numFmtId="0" fontId="10" fillId="12" borderId="12" xfId="0" applyFont="1" applyFill="1" applyBorder="1"/>
    <xf numFmtId="0" fontId="10" fillId="12" borderId="2" xfId="0" applyFont="1" applyFill="1" applyBorder="1"/>
    <xf numFmtId="0" fontId="10" fillId="12" borderId="2" xfId="0" applyFont="1" applyFill="1" applyBorder="1" applyAlignment="1">
      <alignment horizontal="right"/>
    </xf>
    <xf numFmtId="44" fontId="10" fillId="12" borderId="3" xfId="0" applyNumberFormat="1" applyFont="1" applyFill="1" applyBorder="1"/>
    <xf numFmtId="0" fontId="6" fillId="12" borderId="12" xfId="0" applyFont="1" applyFill="1" applyBorder="1"/>
    <xf numFmtId="0" fontId="6" fillId="12" borderId="2" xfId="0" applyFont="1" applyFill="1" applyBorder="1"/>
    <xf numFmtId="0" fontId="5" fillId="12" borderId="2" xfId="0" applyFont="1" applyFill="1" applyBorder="1" applyAlignment="1">
      <alignment horizontal="right"/>
    </xf>
    <xf numFmtId="44" fontId="5" fillId="12" borderId="3" xfId="0" applyNumberFormat="1" applyFont="1" applyFill="1" applyBorder="1"/>
    <xf numFmtId="0" fontId="5" fillId="13" borderId="12" xfId="0" applyFont="1" applyFill="1" applyBorder="1"/>
    <xf numFmtId="0" fontId="5" fillId="13" borderId="2" xfId="0" applyFont="1" applyFill="1" applyBorder="1"/>
    <xf numFmtId="0" fontId="5" fillId="13" borderId="2" xfId="0" applyFont="1" applyFill="1" applyBorder="1" applyAlignment="1">
      <alignment horizontal="right"/>
    </xf>
    <xf numFmtId="44" fontId="5" fillId="13" borderId="3" xfId="2" applyFont="1" applyFill="1" applyBorder="1"/>
    <xf numFmtId="0" fontId="5" fillId="14" borderId="12" xfId="0" applyFont="1" applyFill="1" applyBorder="1"/>
    <xf numFmtId="0" fontId="5" fillId="14" borderId="2" xfId="0" applyFont="1" applyFill="1" applyBorder="1"/>
    <xf numFmtId="0" fontId="5" fillId="14" borderId="2" xfId="0" applyFont="1" applyFill="1" applyBorder="1" applyAlignment="1">
      <alignment horizontal="right"/>
    </xf>
    <xf numFmtId="44" fontId="5" fillId="14" borderId="3" xfId="2" applyFont="1" applyFill="1" applyBorder="1"/>
    <xf numFmtId="0" fontId="10" fillId="15" borderId="12" xfId="0" applyFont="1" applyFill="1" applyBorder="1"/>
    <xf numFmtId="0" fontId="10" fillId="15" borderId="2" xfId="0" applyFont="1" applyFill="1" applyBorder="1"/>
    <xf numFmtId="0" fontId="10" fillId="15" borderId="2" xfId="0" applyFont="1" applyFill="1" applyBorder="1" applyAlignment="1">
      <alignment horizontal="right"/>
    </xf>
    <xf numFmtId="44" fontId="10" fillId="15" borderId="3" xfId="2" applyFont="1" applyFill="1" applyBorder="1"/>
    <xf numFmtId="0" fontId="10" fillId="16" borderId="12" xfId="0" applyFont="1" applyFill="1" applyBorder="1"/>
    <xf numFmtId="0" fontId="10" fillId="16" borderId="2" xfId="0" applyFont="1" applyFill="1" applyBorder="1"/>
    <xf numFmtId="0" fontId="10" fillId="16" borderId="2" xfId="0" applyFont="1" applyFill="1" applyBorder="1" applyAlignment="1">
      <alignment horizontal="right"/>
    </xf>
    <xf numFmtId="44" fontId="10" fillId="16" borderId="3" xfId="2" applyFont="1" applyFill="1" applyBorder="1"/>
    <xf numFmtId="0" fontId="6" fillId="17" borderId="8" xfId="0" applyFont="1" applyFill="1" applyBorder="1"/>
    <xf numFmtId="0" fontId="6" fillId="17" borderId="0" xfId="0" applyFont="1" applyFill="1"/>
    <xf numFmtId="0" fontId="6" fillId="17" borderId="14" xfId="0" applyFont="1" applyFill="1" applyBorder="1"/>
    <xf numFmtId="0" fontId="6" fillId="18" borderId="0" xfId="0" applyFont="1" applyFill="1"/>
    <xf numFmtId="0" fontId="6" fillId="18" borderId="14" xfId="0" applyFont="1" applyFill="1" applyBorder="1"/>
    <xf numFmtId="10" fontId="6" fillId="18" borderId="0" xfId="3" applyNumberFormat="1" applyFont="1" applyFill="1"/>
    <xf numFmtId="0" fontId="6" fillId="18" borderId="8" xfId="0" applyFont="1" applyFill="1" applyBorder="1"/>
    <xf numFmtId="0" fontId="6" fillId="19" borderId="8" xfId="0" applyFont="1" applyFill="1" applyBorder="1"/>
    <xf numFmtId="0" fontId="6" fillId="19" borderId="0" xfId="0" applyFont="1" applyFill="1"/>
    <xf numFmtId="0" fontId="6" fillId="19" borderId="14" xfId="0" applyFont="1" applyFill="1" applyBorder="1"/>
    <xf numFmtId="0" fontId="6" fillId="20" borderId="8" xfId="0" applyFont="1" applyFill="1" applyBorder="1"/>
    <xf numFmtId="0" fontId="6" fillId="20" borderId="0" xfId="0" applyFont="1" applyFill="1"/>
    <xf numFmtId="0" fontId="6" fillId="20" borderId="14" xfId="0" applyFont="1" applyFill="1" applyBorder="1"/>
    <xf numFmtId="0" fontId="6" fillId="20" borderId="0" xfId="0" applyFont="1" applyFill="1" applyAlignment="1">
      <alignment wrapText="1"/>
    </xf>
    <xf numFmtId="0" fontId="5" fillId="20" borderId="15" xfId="0" applyFont="1" applyFill="1" applyBorder="1" applyAlignment="1">
      <alignment horizontal="center"/>
    </xf>
    <xf numFmtId="0" fontId="5" fillId="20" borderId="3" xfId="0" applyFont="1" applyFill="1" applyBorder="1" applyAlignment="1">
      <alignment horizontal="center"/>
    </xf>
    <xf numFmtId="0" fontId="5" fillId="20" borderId="14" xfId="0" applyFont="1" applyFill="1" applyBorder="1" applyAlignment="1">
      <alignment horizontal="center"/>
    </xf>
    <xf numFmtId="0" fontId="22" fillId="0" borderId="0" xfId="4" applyAlignment="1">
      <alignment vertical="center" wrapText="1"/>
    </xf>
    <xf numFmtId="0" fontId="7" fillId="8" borderId="0" xfId="0" applyFont="1" applyFill="1" applyAlignment="1">
      <alignment horizontal="center"/>
    </xf>
    <xf numFmtId="0" fontId="6" fillId="0" borderId="0" xfId="0" applyFont="1" applyAlignment="1">
      <alignment horizontal="center"/>
    </xf>
    <xf numFmtId="0" fontId="12" fillId="0" borderId="0" xfId="0" applyFont="1" applyAlignment="1">
      <alignment horizontal="center"/>
    </xf>
    <xf numFmtId="0" fontId="5" fillId="20" borderId="0" xfId="0" applyFont="1" applyFill="1" applyAlignment="1">
      <alignment horizontal="center"/>
    </xf>
    <xf numFmtId="0" fontId="6" fillId="20" borderId="94" xfId="0" applyFont="1" applyFill="1" applyBorder="1" applyAlignment="1">
      <alignment vertical="top" wrapText="1"/>
    </xf>
    <xf numFmtId="0" fontId="6" fillId="20" borderId="95" xfId="0" applyFont="1" applyFill="1" applyBorder="1" applyAlignment="1">
      <alignment vertical="top" wrapText="1"/>
    </xf>
    <xf numFmtId="0" fontId="6" fillId="20" borderId="95" xfId="0" applyFont="1" applyFill="1" applyBorder="1" applyAlignment="1">
      <alignment wrapText="1"/>
    </xf>
    <xf numFmtId="0" fontId="6" fillId="0" borderId="0" xfId="0" applyFont="1" applyAlignment="1">
      <alignment horizontal="left" vertical="top"/>
    </xf>
    <xf numFmtId="168" fontId="6" fillId="0" borderId="3" xfId="3" applyNumberFormat="1" applyFont="1" applyBorder="1" applyProtection="1">
      <protection locked="0"/>
    </xf>
    <xf numFmtId="0" fontId="26" fillId="0" borderId="0" xfId="0" applyFont="1"/>
    <xf numFmtId="0" fontId="26" fillId="0" borderId="0" xfId="0" applyFont="1" applyProtection="1">
      <protection locked="0"/>
    </xf>
    <xf numFmtId="167" fontId="26" fillId="0" borderId="0" xfId="1" applyNumberFormat="1" applyFont="1"/>
    <xf numFmtId="0" fontId="5" fillId="20" borderId="3" xfId="0" applyFont="1" applyFill="1" applyBorder="1" applyAlignment="1">
      <alignment horizontal="center" wrapText="1"/>
    </xf>
    <xf numFmtId="43" fontId="6" fillId="0" borderId="54" xfId="0" applyNumberFormat="1" applyFont="1" applyBorder="1"/>
    <xf numFmtId="43" fontId="6" fillId="0" borderId="96" xfId="1" applyFont="1" applyBorder="1"/>
    <xf numFmtId="43" fontId="6" fillId="0" borderId="36" xfId="1" applyFont="1" applyBorder="1"/>
    <xf numFmtId="14" fontId="6" fillId="0" borderId="3" xfId="0" applyNumberFormat="1" applyFont="1" applyBorder="1" applyProtection="1">
      <protection locked="0"/>
    </xf>
    <xf numFmtId="168" fontId="6" fillId="0" borderId="3" xfId="3" applyNumberFormat="1" applyFont="1" applyBorder="1" applyAlignment="1" applyProtection="1">
      <alignment horizontal="center"/>
      <protection locked="0"/>
    </xf>
    <xf numFmtId="0" fontId="10" fillId="0" borderId="0" xfId="0" applyFont="1" applyAlignment="1">
      <alignment horizontal="center"/>
    </xf>
    <xf numFmtId="14" fontId="6" fillId="0" borderId="0" xfId="0" applyNumberFormat="1" applyFont="1" applyAlignment="1">
      <alignment horizontal="center"/>
    </xf>
    <xf numFmtId="0" fontId="26" fillId="0" borderId="0" xfId="0" applyFont="1" applyAlignment="1">
      <alignment horizontal="center"/>
    </xf>
    <xf numFmtId="43" fontId="26" fillId="0" borderId="0" xfId="1" applyFont="1" applyAlignment="1">
      <alignment horizontal="center"/>
    </xf>
    <xf numFmtId="43" fontId="26" fillId="0" borderId="0" xfId="0" applyNumberFormat="1" applyFont="1" applyAlignment="1">
      <alignment horizontal="center"/>
    </xf>
    <xf numFmtId="0" fontId="6" fillId="0" borderId="3" xfId="0" applyFont="1" applyBorder="1" applyAlignment="1">
      <alignment horizontal="center" vertical="center" wrapText="1"/>
    </xf>
    <xf numFmtId="14" fontId="6" fillId="0" borderId="3" xfId="0" applyNumberFormat="1" applyFont="1" applyBorder="1" applyAlignment="1" applyProtection="1">
      <alignment wrapText="1"/>
      <protection locked="0"/>
    </xf>
    <xf numFmtId="0" fontId="6" fillId="0" borderId="96" xfId="0" applyFont="1" applyBorder="1"/>
    <xf numFmtId="0" fontId="6" fillId="0" borderId="36" xfId="0" applyFont="1" applyBorder="1"/>
    <xf numFmtId="0" fontId="6" fillId="0" borderId="38" xfId="0" applyFont="1" applyBorder="1"/>
    <xf numFmtId="0" fontId="5" fillId="5" borderId="0" xfId="0" applyFont="1" applyFill="1" applyAlignment="1" applyProtection="1">
      <alignment horizontal="center"/>
      <protection locked="0"/>
    </xf>
    <xf numFmtId="14" fontId="6" fillId="21" borderId="0" xfId="0" applyNumberFormat="1" applyFont="1" applyFill="1" applyProtection="1">
      <protection locked="0"/>
    </xf>
    <xf numFmtId="167" fontId="6" fillId="8" borderId="3" xfId="1" applyNumberFormat="1" applyFont="1" applyFill="1" applyBorder="1"/>
    <xf numFmtId="14" fontId="6" fillId="22" borderId="0" xfId="0" applyNumberFormat="1" applyFont="1" applyFill="1" applyProtection="1">
      <protection locked="0"/>
    </xf>
    <xf numFmtId="14" fontId="6" fillId="23" borderId="0" xfId="0" applyNumberFormat="1" applyFont="1" applyFill="1" applyProtection="1">
      <protection locked="0"/>
    </xf>
    <xf numFmtId="14" fontId="6" fillId="24" borderId="0" xfId="0" applyNumberFormat="1" applyFont="1" applyFill="1" applyProtection="1">
      <protection locked="0"/>
    </xf>
    <xf numFmtId="14" fontId="6" fillId="25" borderId="0" xfId="0" applyNumberFormat="1" applyFont="1" applyFill="1" applyProtection="1">
      <protection locked="0"/>
    </xf>
    <xf numFmtId="14" fontId="6" fillId="22" borderId="6" xfId="0" applyNumberFormat="1" applyFont="1" applyFill="1" applyBorder="1" applyProtection="1">
      <protection locked="0"/>
    </xf>
    <xf numFmtId="43" fontId="6" fillId="0" borderId="7" xfId="1" applyFont="1" applyBorder="1" applyProtection="1">
      <protection locked="0"/>
    </xf>
    <xf numFmtId="43" fontId="6" fillId="0" borderId="9" xfId="1" applyFont="1" applyBorder="1" applyProtection="1">
      <protection locked="0"/>
    </xf>
    <xf numFmtId="0" fontId="6" fillId="22" borderId="7" xfId="0" applyFont="1" applyFill="1" applyBorder="1" applyProtection="1">
      <protection locked="0"/>
    </xf>
    <xf numFmtId="0" fontId="6" fillId="22" borderId="9" xfId="0" applyFont="1" applyFill="1" applyBorder="1" applyProtection="1">
      <protection locked="0"/>
    </xf>
    <xf numFmtId="43" fontId="6" fillId="0" borderId="5" xfId="1" applyFont="1" applyBorder="1" applyProtection="1">
      <protection locked="0"/>
    </xf>
    <xf numFmtId="43" fontId="6" fillId="0" borderId="8" xfId="1" applyFont="1" applyBorder="1" applyProtection="1">
      <protection locked="0"/>
    </xf>
    <xf numFmtId="0" fontId="5" fillId="6" borderId="0" xfId="0" applyFont="1" applyFill="1" applyAlignment="1" applyProtection="1">
      <alignment horizontal="center"/>
      <protection locked="0"/>
    </xf>
    <xf numFmtId="0" fontId="5" fillId="6" borderId="9" xfId="0" applyFont="1" applyFill="1" applyBorder="1" applyAlignment="1" applyProtection="1">
      <alignment horizontal="center"/>
      <protection locked="0"/>
    </xf>
    <xf numFmtId="14" fontId="6" fillId="25" borderId="6" xfId="0" applyNumberFormat="1" applyFont="1" applyFill="1" applyBorder="1" applyProtection="1">
      <protection locked="0"/>
    </xf>
    <xf numFmtId="0" fontId="6" fillId="25" borderId="7" xfId="0" applyFont="1" applyFill="1" applyBorder="1" applyProtection="1">
      <protection locked="0"/>
    </xf>
    <xf numFmtId="0" fontId="6" fillId="25" borderId="9" xfId="0" applyFont="1" applyFill="1" applyBorder="1" applyProtection="1">
      <protection locked="0"/>
    </xf>
    <xf numFmtId="0" fontId="5" fillId="4" borderId="1" xfId="0" applyFont="1" applyFill="1" applyBorder="1" applyAlignment="1" applyProtection="1">
      <alignment horizontal="center"/>
      <protection locked="0"/>
    </xf>
    <xf numFmtId="0" fontId="5" fillId="4" borderId="11" xfId="0" applyFont="1" applyFill="1" applyBorder="1" applyAlignment="1" applyProtection="1">
      <alignment horizontal="center"/>
      <protection locked="0"/>
    </xf>
    <xf numFmtId="14" fontId="6" fillId="23" borderId="6" xfId="0" applyNumberFormat="1" applyFont="1" applyFill="1" applyBorder="1" applyProtection="1">
      <protection locked="0"/>
    </xf>
    <xf numFmtId="0" fontId="6" fillId="23" borderId="7" xfId="0" applyFont="1" applyFill="1" applyBorder="1" applyProtection="1">
      <protection locked="0"/>
    </xf>
    <xf numFmtId="0" fontId="6" fillId="23" borderId="9" xfId="0" applyFont="1" applyFill="1" applyBorder="1" applyProtection="1">
      <protection locked="0"/>
    </xf>
    <xf numFmtId="0" fontId="5" fillId="3" borderId="10" xfId="0" applyFont="1" applyFill="1" applyBorder="1" applyAlignment="1" applyProtection="1">
      <alignment horizontal="center"/>
      <protection locked="0"/>
    </xf>
    <xf numFmtId="0" fontId="5" fillId="3" borderId="1" xfId="0" applyFont="1" applyFill="1" applyBorder="1" applyAlignment="1" applyProtection="1">
      <alignment horizontal="center"/>
      <protection locked="0"/>
    </xf>
    <xf numFmtId="0" fontId="5" fillId="3" borderId="11" xfId="0" applyFont="1" applyFill="1" applyBorder="1" applyAlignment="1" applyProtection="1">
      <alignment horizontal="center"/>
      <protection locked="0"/>
    </xf>
    <xf numFmtId="14" fontId="6" fillId="24" borderId="5" xfId="0" applyNumberFormat="1" applyFont="1" applyFill="1" applyBorder="1" applyProtection="1">
      <protection locked="0"/>
    </xf>
    <xf numFmtId="14" fontId="6" fillId="24" borderId="6" xfId="0" applyNumberFormat="1" applyFont="1" applyFill="1" applyBorder="1" applyProtection="1">
      <protection locked="0"/>
    </xf>
    <xf numFmtId="0" fontId="6" fillId="24" borderId="7" xfId="0" applyFont="1" applyFill="1" applyBorder="1" applyProtection="1">
      <protection locked="0"/>
    </xf>
    <xf numFmtId="14" fontId="6" fillId="24" borderId="8" xfId="0" applyNumberFormat="1" applyFont="1" applyFill="1" applyBorder="1" applyProtection="1">
      <protection locked="0"/>
    </xf>
    <xf numFmtId="0" fontId="6" fillId="24" borderId="9" xfId="0" applyFont="1" applyFill="1" applyBorder="1" applyProtection="1">
      <protection locked="0"/>
    </xf>
    <xf numFmtId="14" fontId="6" fillId="21" borderId="5" xfId="0" applyNumberFormat="1" applyFont="1" applyFill="1" applyBorder="1" applyProtection="1">
      <protection locked="0"/>
    </xf>
    <xf numFmtId="14" fontId="6" fillId="21" borderId="6" xfId="0" applyNumberFormat="1" applyFont="1" applyFill="1" applyBorder="1" applyProtection="1">
      <protection locked="0"/>
    </xf>
    <xf numFmtId="0" fontId="6" fillId="21" borderId="7" xfId="0" applyFont="1" applyFill="1" applyBorder="1" applyProtection="1">
      <protection locked="0"/>
    </xf>
    <xf numFmtId="14" fontId="6" fillId="21" borderId="8" xfId="0" applyNumberFormat="1" applyFont="1" applyFill="1" applyBorder="1" applyProtection="1">
      <protection locked="0"/>
    </xf>
    <xf numFmtId="0" fontId="6" fillId="21" borderId="9" xfId="0" applyFont="1" applyFill="1" applyBorder="1" applyProtection="1">
      <protection locked="0"/>
    </xf>
    <xf numFmtId="0" fontId="5" fillId="9" borderId="10" xfId="0" applyFont="1" applyFill="1" applyBorder="1" applyAlignment="1" applyProtection="1">
      <alignment horizontal="center"/>
      <protection locked="0"/>
    </xf>
    <xf numFmtId="0" fontId="5" fillId="9" borderId="1" xfId="0" applyFont="1" applyFill="1" applyBorder="1" applyAlignment="1" applyProtection="1">
      <alignment horizontal="center"/>
      <protection locked="0"/>
    </xf>
    <xf numFmtId="0" fontId="5" fillId="9" borderId="11" xfId="0" applyFont="1" applyFill="1" applyBorder="1" applyAlignment="1" applyProtection="1">
      <alignment horizontal="center"/>
      <protection locked="0"/>
    </xf>
    <xf numFmtId="0" fontId="6" fillId="0" borderId="0" xfId="0" applyFont="1" applyAlignment="1">
      <alignment vertical="center" wrapText="1"/>
    </xf>
    <xf numFmtId="0" fontId="6" fillId="0" borderId="0" xfId="0" applyFont="1" applyAlignment="1">
      <alignment vertical="center"/>
    </xf>
    <xf numFmtId="0" fontId="10" fillId="3" borderId="3" xfId="0" applyFont="1" applyFill="1" applyBorder="1" applyAlignment="1">
      <alignment horizontal="center"/>
    </xf>
    <xf numFmtId="0" fontId="10" fillId="4" borderId="3" xfId="0" applyFont="1" applyFill="1" applyBorder="1" applyAlignment="1">
      <alignment horizontal="center"/>
    </xf>
    <xf numFmtId="0" fontId="10" fillId="6" borderId="3" xfId="0" applyFont="1" applyFill="1" applyBorder="1" applyAlignment="1">
      <alignment horizontal="center"/>
    </xf>
    <xf numFmtId="0" fontId="10" fillId="5" borderId="3" xfId="0" applyFont="1" applyFill="1" applyBorder="1" applyAlignment="1">
      <alignment horizontal="center"/>
    </xf>
    <xf numFmtId="0" fontId="5" fillId="21" borderId="65" xfId="0" applyFont="1" applyFill="1" applyBorder="1" applyAlignment="1">
      <alignment horizontal="center" vertical="center"/>
    </xf>
    <xf numFmtId="0" fontId="5" fillId="21" borderId="97" xfId="0" applyFont="1" applyFill="1" applyBorder="1" applyAlignment="1">
      <alignment horizontal="center" vertical="center"/>
    </xf>
    <xf numFmtId="43" fontId="6" fillId="0" borderId="36" xfId="1" applyFont="1" applyBorder="1" applyAlignment="1">
      <alignment vertical="center"/>
    </xf>
    <xf numFmtId="43" fontId="6" fillId="0" borderId="37" xfId="1" applyFont="1" applyBorder="1" applyAlignment="1">
      <alignment vertical="center"/>
    </xf>
    <xf numFmtId="43" fontId="6" fillId="0" borderId="38" xfId="1" applyFont="1" applyBorder="1" applyAlignment="1">
      <alignment vertical="center"/>
    </xf>
    <xf numFmtId="43" fontId="6" fillId="0" borderId="39" xfId="1" applyFont="1" applyBorder="1" applyAlignment="1">
      <alignment vertical="center"/>
    </xf>
    <xf numFmtId="0" fontId="5" fillId="24" borderId="65" xfId="0" applyFont="1" applyFill="1" applyBorder="1" applyAlignment="1">
      <alignment horizontal="center" vertical="center"/>
    </xf>
    <xf numFmtId="0" fontId="5" fillId="24" borderId="97" xfId="0" applyFont="1" applyFill="1" applyBorder="1" applyAlignment="1">
      <alignment horizontal="center" vertical="center"/>
    </xf>
    <xf numFmtId="0" fontId="5" fillId="23" borderId="65" xfId="0" applyFont="1" applyFill="1" applyBorder="1" applyAlignment="1">
      <alignment horizontal="center" vertical="center"/>
    </xf>
    <xf numFmtId="0" fontId="5" fillId="23" borderId="97" xfId="0" applyFont="1" applyFill="1" applyBorder="1" applyAlignment="1">
      <alignment horizontal="center" vertical="center"/>
    </xf>
    <xf numFmtId="0" fontId="5" fillId="25" borderId="65" xfId="0" applyFont="1" applyFill="1" applyBorder="1" applyAlignment="1">
      <alignment horizontal="center" vertical="center"/>
    </xf>
    <xf numFmtId="0" fontId="5" fillId="25" borderId="97" xfId="0" applyFont="1" applyFill="1" applyBorder="1" applyAlignment="1">
      <alignment horizontal="center" vertical="center"/>
    </xf>
    <xf numFmtId="0" fontId="5" fillId="22" borderId="65" xfId="0" applyFont="1" applyFill="1" applyBorder="1" applyAlignment="1">
      <alignment horizontal="center" vertical="center"/>
    </xf>
    <xf numFmtId="0" fontId="5" fillId="22" borderId="97" xfId="0" applyFont="1" applyFill="1" applyBorder="1" applyAlignment="1">
      <alignment horizontal="center" vertical="center"/>
    </xf>
    <xf numFmtId="10" fontId="8" fillId="0" borderId="36" xfId="3" applyNumberFormat="1" applyFont="1" applyBorder="1"/>
    <xf numFmtId="10" fontId="6" fillId="0" borderId="0" xfId="3" applyNumberFormat="1" applyFont="1"/>
    <xf numFmtId="10" fontId="6" fillId="0" borderId="37" xfId="3" applyNumberFormat="1" applyFont="1" applyBorder="1"/>
    <xf numFmtId="10" fontId="8" fillId="0" borderId="43" xfId="3" applyNumberFormat="1" applyFont="1" applyBorder="1"/>
    <xf numFmtId="0" fontId="5" fillId="9" borderId="13" xfId="0" applyFont="1" applyFill="1" applyBorder="1" applyAlignment="1">
      <alignment horizontal="center" vertical="center" wrapText="1"/>
    </xf>
    <xf numFmtId="0" fontId="6" fillId="0" borderId="13" xfId="0" applyFont="1" applyBorder="1" applyAlignment="1">
      <alignment horizontal="center" vertical="center" wrapText="1"/>
    </xf>
    <xf numFmtId="0" fontId="6" fillId="0" borderId="20" xfId="0" applyFont="1" applyBorder="1"/>
    <xf numFmtId="0" fontId="14" fillId="0" borderId="35" xfId="0" applyFont="1" applyBorder="1" applyAlignment="1">
      <alignment horizontal="center"/>
    </xf>
    <xf numFmtId="0" fontId="5" fillId="5" borderId="1" xfId="0" applyFont="1" applyFill="1" applyBorder="1" applyAlignment="1" applyProtection="1">
      <alignment horizontal="center"/>
      <protection locked="0"/>
    </xf>
    <xf numFmtId="0" fontId="5" fillId="5" borderId="11" xfId="0" applyFont="1" applyFill="1" applyBorder="1" applyAlignment="1" applyProtection="1">
      <alignment horizontal="center"/>
      <protection locked="0"/>
    </xf>
    <xf numFmtId="43" fontId="6" fillId="10" borderId="12" xfId="1" applyFont="1" applyFill="1" applyBorder="1" applyAlignment="1">
      <alignment horizontal="center"/>
    </xf>
    <xf numFmtId="169" fontId="6" fillId="0" borderId="3" xfId="0" applyNumberFormat="1" applyFont="1" applyBorder="1" applyProtection="1">
      <protection locked="0"/>
    </xf>
    <xf numFmtId="14" fontId="0" fillId="0" borderId="0" xfId="0" applyNumberFormat="1"/>
    <xf numFmtId="0" fontId="33" fillId="0" borderId="0" xfId="0" applyFont="1"/>
    <xf numFmtId="44" fontId="6" fillId="0" borderId="0" xfId="2" applyFont="1" applyProtection="1">
      <protection locked="0"/>
    </xf>
    <xf numFmtId="165" fontId="6" fillId="0" borderId="0" xfId="0" applyNumberFormat="1" applyFont="1" applyProtection="1">
      <protection locked="0"/>
    </xf>
    <xf numFmtId="0" fontId="5" fillId="0" borderId="67" xfId="0" applyFont="1" applyBorder="1" applyAlignment="1">
      <alignment horizontal="center"/>
    </xf>
    <xf numFmtId="0" fontId="5" fillId="0" borderId="68" xfId="0" applyFont="1" applyBorder="1" applyAlignment="1">
      <alignment horizontal="center"/>
    </xf>
    <xf numFmtId="0" fontId="5" fillId="0" borderId="69" xfId="0" applyFont="1" applyBorder="1" applyAlignment="1">
      <alignment horizontal="center"/>
    </xf>
    <xf numFmtId="0" fontId="10" fillId="26" borderId="3" xfId="0" applyFont="1" applyFill="1" applyBorder="1" applyAlignment="1">
      <alignment horizontal="center"/>
    </xf>
    <xf numFmtId="0" fontId="5" fillId="26" borderId="3" xfId="0" applyFont="1" applyFill="1" applyBorder="1" applyAlignment="1">
      <alignment horizontal="center"/>
    </xf>
    <xf numFmtId="0" fontId="5" fillId="26" borderId="69" xfId="0" applyFont="1" applyFill="1" applyBorder="1" applyAlignment="1">
      <alignment horizontal="center"/>
    </xf>
    <xf numFmtId="0" fontId="5" fillId="26" borderId="42" xfId="0" applyFont="1" applyFill="1" applyBorder="1" applyAlignment="1">
      <alignment horizontal="center"/>
    </xf>
    <xf numFmtId="0" fontId="5" fillId="26" borderId="0" xfId="0" applyFont="1" applyFill="1" applyAlignment="1" applyProtection="1">
      <alignment horizontal="center"/>
      <protection locked="0"/>
    </xf>
    <xf numFmtId="0" fontId="5" fillId="26" borderId="1" xfId="0" applyFont="1" applyFill="1" applyBorder="1" applyAlignment="1" applyProtection="1">
      <alignment horizontal="center"/>
      <protection locked="0"/>
    </xf>
    <xf numFmtId="0" fontId="5" fillId="26" borderId="11" xfId="0" applyFont="1" applyFill="1" applyBorder="1" applyAlignment="1" applyProtection="1">
      <alignment horizontal="center"/>
      <protection locked="0"/>
    </xf>
    <xf numFmtId="14" fontId="6" fillId="27" borderId="6" xfId="0" applyNumberFormat="1" applyFont="1" applyFill="1" applyBorder="1" applyProtection="1">
      <protection locked="0"/>
    </xf>
    <xf numFmtId="0" fontId="6" fillId="27" borderId="7" xfId="0" applyFont="1" applyFill="1" applyBorder="1" applyProtection="1">
      <protection locked="0"/>
    </xf>
    <xf numFmtId="14" fontId="6" fillId="27" borderId="0" xfId="0" applyNumberFormat="1" applyFont="1" applyFill="1" applyProtection="1">
      <protection locked="0"/>
    </xf>
    <xf numFmtId="0" fontId="6" fillId="27" borderId="9" xfId="0" applyFont="1" applyFill="1" applyBorder="1" applyProtection="1">
      <protection locked="0"/>
    </xf>
    <xf numFmtId="167" fontId="6" fillId="8" borderId="3" xfId="0" applyNumberFormat="1" applyFont="1" applyFill="1" applyBorder="1"/>
    <xf numFmtId="0" fontId="5" fillId="9" borderId="67" xfId="0" applyFont="1" applyFill="1" applyBorder="1" applyAlignment="1">
      <alignment horizontal="center"/>
    </xf>
    <xf numFmtId="0" fontId="5" fillId="5" borderId="68" xfId="0" applyFont="1" applyFill="1" applyBorder="1" applyAlignment="1">
      <alignment horizontal="center"/>
    </xf>
    <xf numFmtId="0" fontId="6" fillId="0" borderId="66" xfId="0" applyFont="1" applyBorder="1" applyAlignment="1" applyProtection="1">
      <alignment horizontal="center"/>
      <protection locked="0"/>
    </xf>
    <xf numFmtId="0" fontId="6" fillId="0" borderId="25" xfId="0" applyFont="1" applyBorder="1" applyAlignment="1" applyProtection="1">
      <alignment horizontal="center"/>
      <protection locked="0"/>
    </xf>
    <xf numFmtId="43" fontId="6" fillId="0" borderId="66" xfId="1" applyFont="1" applyBorder="1" applyAlignment="1">
      <alignment horizontal="center"/>
    </xf>
    <xf numFmtId="43" fontId="6" fillId="0" borderId="25" xfId="1" applyFont="1" applyFill="1" applyBorder="1" applyAlignment="1">
      <alignment horizontal="center"/>
    </xf>
    <xf numFmtId="0" fontId="10" fillId="9" borderId="16" xfId="0" applyFont="1" applyFill="1" applyBorder="1" applyAlignment="1">
      <alignment horizontal="center" vertical="center"/>
    </xf>
    <xf numFmtId="0" fontId="10" fillId="9" borderId="17" xfId="0" applyFont="1" applyFill="1" applyBorder="1" applyAlignment="1">
      <alignment horizontal="center" vertical="center"/>
    </xf>
    <xf numFmtId="0" fontId="10" fillId="9" borderId="18" xfId="0" applyFont="1" applyFill="1" applyBorder="1" applyAlignment="1">
      <alignment horizontal="center" vertical="center"/>
    </xf>
    <xf numFmtId="0" fontId="6" fillId="7" borderId="61" xfId="0" applyFont="1" applyFill="1" applyBorder="1" applyAlignment="1">
      <alignment vertical="center" textRotation="90" wrapText="1"/>
    </xf>
    <xf numFmtId="0" fontId="6" fillId="7" borderId="62" xfId="0" applyFont="1" applyFill="1" applyBorder="1" applyAlignment="1">
      <alignment vertical="center" textRotation="90" wrapText="1"/>
    </xf>
    <xf numFmtId="0" fontId="6" fillId="7" borderId="63" xfId="0" applyFont="1" applyFill="1" applyBorder="1" applyAlignment="1">
      <alignment vertical="center" textRotation="90" wrapText="1"/>
    </xf>
    <xf numFmtId="0" fontId="6" fillId="0" borderId="92" xfId="0" applyFont="1" applyBorder="1" applyAlignment="1" applyProtection="1">
      <alignment horizontal="left"/>
      <protection locked="0"/>
    </xf>
    <xf numFmtId="0" fontId="6" fillId="0" borderId="93" xfId="0" applyFont="1" applyBorder="1" applyAlignment="1" applyProtection="1">
      <alignment horizontal="left"/>
      <protection locked="0"/>
    </xf>
    <xf numFmtId="0" fontId="5" fillId="20" borderId="15" xfId="0" applyFont="1" applyFill="1" applyBorder="1" applyAlignment="1">
      <alignment horizontal="center"/>
    </xf>
    <xf numFmtId="0" fontId="5" fillId="20" borderId="3" xfId="0" applyFont="1" applyFill="1" applyBorder="1" applyAlignment="1">
      <alignment horizontal="center"/>
    </xf>
    <xf numFmtId="0" fontId="32" fillId="7" borderId="96" xfId="0" applyFont="1" applyFill="1" applyBorder="1" applyAlignment="1">
      <alignment horizontal="center"/>
    </xf>
    <xf numFmtId="0" fontId="32" fillId="7" borderId="20" xfId="0" applyFont="1" applyFill="1" applyBorder="1" applyAlignment="1">
      <alignment horizontal="center"/>
    </xf>
    <xf numFmtId="0" fontId="32" fillId="7" borderId="35" xfId="0" applyFont="1" applyFill="1" applyBorder="1" applyAlignment="1">
      <alignment horizontal="center"/>
    </xf>
    <xf numFmtId="0" fontId="32" fillId="7" borderId="38" xfId="0" applyFont="1" applyFill="1" applyBorder="1" applyAlignment="1">
      <alignment horizontal="center"/>
    </xf>
    <xf numFmtId="0" fontId="32" fillId="7" borderId="22" xfId="0" applyFont="1" applyFill="1" applyBorder="1" applyAlignment="1">
      <alignment horizontal="center"/>
    </xf>
    <xf numFmtId="0" fontId="32" fillId="7" borderId="39" xfId="0" applyFont="1" applyFill="1" applyBorder="1" applyAlignment="1">
      <alignment horizontal="center"/>
    </xf>
    <xf numFmtId="0" fontId="33" fillId="0" borderId="0" xfId="0" applyFont="1" applyAlignment="1">
      <alignment horizontal="center" vertical="center" wrapText="1"/>
    </xf>
    <xf numFmtId="0" fontId="34" fillId="0" borderId="0" xfId="0" applyFont="1" applyAlignment="1">
      <alignment horizontal="center"/>
    </xf>
    <xf numFmtId="0" fontId="34" fillId="0" borderId="76" xfId="0" applyFont="1" applyBorder="1" applyAlignment="1">
      <alignment horizontal="center"/>
    </xf>
    <xf numFmtId="0" fontId="5" fillId="20" borderId="3" xfId="0" applyFont="1" applyFill="1" applyBorder="1" applyAlignment="1">
      <alignment horizontal="center" wrapText="1"/>
    </xf>
    <xf numFmtId="0" fontId="15" fillId="0" borderId="70" xfId="0" applyFont="1" applyBorder="1" applyAlignment="1">
      <alignment horizontal="left" vertical="top" wrapText="1"/>
    </xf>
    <xf numFmtId="0" fontId="15" fillId="0" borderId="71" xfId="0" applyFont="1" applyBorder="1" applyAlignment="1">
      <alignment horizontal="left" vertical="top" wrapText="1"/>
    </xf>
    <xf numFmtId="0" fontId="15" fillId="0" borderId="72" xfId="0" applyFont="1" applyBorder="1" applyAlignment="1">
      <alignment horizontal="left" vertical="top" wrapText="1"/>
    </xf>
    <xf numFmtId="0" fontId="15" fillId="0" borderId="73" xfId="0" applyFont="1" applyBorder="1" applyAlignment="1">
      <alignment horizontal="left" vertical="top" wrapText="1"/>
    </xf>
    <xf numFmtId="0" fontId="15" fillId="0" borderId="0" xfId="0" applyFont="1" applyAlignment="1">
      <alignment horizontal="left" vertical="top" wrapText="1"/>
    </xf>
    <xf numFmtId="0" fontId="15" fillId="0" borderId="74" xfId="0" applyFont="1" applyBorder="1" applyAlignment="1">
      <alignment horizontal="left" vertical="top" wrapText="1"/>
    </xf>
    <xf numFmtId="0" fontId="15" fillId="0" borderId="75" xfId="0" applyFont="1" applyBorder="1" applyAlignment="1">
      <alignment horizontal="left" vertical="top" wrapText="1"/>
    </xf>
    <xf numFmtId="0" fontId="15" fillId="0" borderId="76" xfId="0" applyFont="1" applyBorder="1" applyAlignment="1">
      <alignment horizontal="left" vertical="top" wrapText="1"/>
    </xf>
    <xf numFmtId="0" fontId="15" fillId="0" borderId="77" xfId="0" applyFont="1" applyBorder="1" applyAlignment="1">
      <alignment horizontal="left" vertical="top" wrapText="1"/>
    </xf>
    <xf numFmtId="0" fontId="7" fillId="0" borderId="0" xfId="0" applyFont="1" applyAlignment="1">
      <alignment horizontal="center"/>
    </xf>
    <xf numFmtId="164" fontId="5" fillId="12" borderId="10" xfId="0" applyNumberFormat="1" applyFont="1" applyFill="1" applyBorder="1" applyAlignment="1">
      <alignment horizontal="right"/>
    </xf>
    <xf numFmtId="164" fontId="5" fillId="12" borderId="1" xfId="0" applyNumberFormat="1" applyFont="1" applyFill="1" applyBorder="1" applyAlignment="1">
      <alignment horizontal="right"/>
    </xf>
    <xf numFmtId="43" fontId="6" fillId="10" borderId="12" xfId="1" applyFont="1" applyFill="1" applyBorder="1" applyAlignment="1">
      <alignment horizontal="center"/>
    </xf>
    <xf numFmtId="43" fontId="6" fillId="10" borderId="13" xfId="1" applyFont="1" applyFill="1" applyBorder="1" applyAlignment="1">
      <alignment horizontal="center"/>
    </xf>
    <xf numFmtId="0" fontId="6" fillId="7" borderId="61" xfId="0" applyFont="1" applyFill="1" applyBorder="1" applyAlignment="1">
      <alignment horizontal="center" vertical="center" textRotation="90" wrapText="1"/>
    </xf>
    <xf numFmtId="0" fontId="6" fillId="7" borderId="62" xfId="0" applyFont="1" applyFill="1" applyBorder="1" applyAlignment="1">
      <alignment horizontal="center" vertical="center" textRotation="90" wrapText="1"/>
    </xf>
    <xf numFmtId="0" fontId="6" fillId="7" borderId="63" xfId="0" applyFont="1" applyFill="1" applyBorder="1" applyAlignment="1">
      <alignment horizontal="center" vertical="center" textRotation="90" wrapText="1"/>
    </xf>
    <xf numFmtId="0" fontId="5" fillId="0" borderId="67" xfId="0" applyFont="1" applyBorder="1" applyAlignment="1">
      <alignment horizontal="center"/>
    </xf>
    <xf numFmtId="0" fontId="5" fillId="0" borderId="68" xfId="0" applyFont="1" applyBorder="1" applyAlignment="1">
      <alignment horizontal="center"/>
    </xf>
    <xf numFmtId="0" fontId="5" fillId="0" borderId="69" xfId="0" applyFont="1" applyBorder="1" applyAlignment="1">
      <alignment horizontal="center"/>
    </xf>
    <xf numFmtId="0" fontId="6" fillId="7" borderId="61" xfId="0" applyFont="1" applyFill="1" applyBorder="1" applyAlignment="1">
      <alignment horizontal="left" vertical="center" textRotation="90" wrapText="1"/>
    </xf>
    <xf numFmtId="0" fontId="6" fillId="7" borderId="62" xfId="0" applyFont="1" applyFill="1" applyBorder="1" applyAlignment="1">
      <alignment horizontal="left" vertical="center" textRotation="90" wrapText="1"/>
    </xf>
    <xf numFmtId="0" fontId="6" fillId="7" borderId="63" xfId="0" applyFont="1" applyFill="1" applyBorder="1" applyAlignment="1">
      <alignment horizontal="left" vertical="center" textRotation="90" wrapText="1"/>
    </xf>
    <xf numFmtId="0" fontId="11" fillId="0" borderId="0" xfId="0" applyFont="1" applyAlignment="1">
      <alignment horizontal="center"/>
    </xf>
    <xf numFmtId="0" fontId="5" fillId="0" borderId="0" xfId="0" applyFont="1" applyAlignment="1">
      <alignment horizontal="center"/>
    </xf>
    <xf numFmtId="0" fontId="5" fillId="20" borderId="15" xfId="0" applyFont="1" applyFill="1" applyBorder="1" applyAlignment="1">
      <alignment horizontal="center" wrapText="1"/>
    </xf>
    <xf numFmtId="0" fontId="10" fillId="3" borderId="16"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18" xfId="0" applyFont="1" applyFill="1" applyBorder="1" applyAlignment="1">
      <alignment horizontal="center" vertical="center"/>
    </xf>
    <xf numFmtId="0" fontId="6" fillId="0" borderId="3" xfId="0" applyFont="1" applyBorder="1" applyAlignment="1" applyProtection="1">
      <alignment horizontal="left"/>
      <protection locked="0"/>
    </xf>
    <xf numFmtId="0" fontId="32" fillId="7" borderId="96" xfId="0" applyFont="1" applyFill="1" applyBorder="1" applyAlignment="1">
      <alignment horizontal="center" vertical="center" wrapText="1"/>
    </xf>
    <xf numFmtId="0" fontId="32" fillId="7" borderId="20" xfId="0" applyFont="1" applyFill="1" applyBorder="1" applyAlignment="1">
      <alignment horizontal="center" vertical="center" wrapText="1"/>
    </xf>
    <xf numFmtId="0" fontId="32" fillId="7" borderId="35" xfId="0" applyFont="1" applyFill="1" applyBorder="1" applyAlignment="1">
      <alignment horizontal="center" vertical="center" wrapText="1"/>
    </xf>
    <xf numFmtId="0" fontId="32" fillId="7" borderId="36" xfId="0" applyFont="1" applyFill="1" applyBorder="1" applyAlignment="1">
      <alignment horizontal="center" vertical="center" wrapText="1"/>
    </xf>
    <xf numFmtId="0" fontId="32" fillId="7" borderId="0" xfId="0" applyFont="1" applyFill="1" applyAlignment="1">
      <alignment horizontal="center" vertical="center" wrapText="1"/>
    </xf>
    <xf numFmtId="0" fontId="32" fillId="7" borderId="37" xfId="0" applyFont="1" applyFill="1" applyBorder="1" applyAlignment="1">
      <alignment horizontal="center" vertical="center" wrapText="1"/>
    </xf>
    <xf numFmtId="0" fontId="32" fillId="7" borderId="38" xfId="0" applyFont="1" applyFill="1" applyBorder="1" applyAlignment="1">
      <alignment horizontal="center" vertical="center" wrapText="1"/>
    </xf>
    <xf numFmtId="0" fontId="32" fillId="7" borderId="22" xfId="0" applyFont="1" applyFill="1" applyBorder="1" applyAlignment="1">
      <alignment horizontal="center" vertical="center" wrapText="1"/>
    </xf>
    <xf numFmtId="0" fontId="32" fillId="7" borderId="39" xfId="0" applyFont="1" applyFill="1" applyBorder="1" applyAlignment="1">
      <alignment horizontal="center" vertical="center" wrapText="1"/>
    </xf>
    <xf numFmtId="0" fontId="14" fillId="0" borderId="0" xfId="0" applyFont="1" applyAlignment="1">
      <alignment horizontal="center"/>
    </xf>
    <xf numFmtId="0" fontId="10" fillId="15" borderId="3" xfId="0" applyFont="1" applyFill="1" applyBorder="1" applyAlignment="1">
      <alignment horizontal="center"/>
    </xf>
    <xf numFmtId="0" fontId="10" fillId="14" borderId="3" xfId="0" applyFont="1" applyFill="1" applyBorder="1" applyAlignment="1">
      <alignment horizontal="center"/>
    </xf>
    <xf numFmtId="0" fontId="5" fillId="13" borderId="3" xfId="0" applyFont="1" applyFill="1" applyBorder="1" applyAlignment="1">
      <alignment horizontal="center"/>
    </xf>
    <xf numFmtId="0" fontId="6" fillId="0" borderId="96" xfId="0" applyFont="1" applyBorder="1" applyAlignment="1" applyProtection="1">
      <alignment horizontal="left" vertical="top" wrapText="1"/>
      <protection locked="0"/>
    </xf>
    <xf numFmtId="0" fontId="6" fillId="0" borderId="20" xfId="0" applyFont="1" applyBorder="1" applyAlignment="1" applyProtection="1">
      <alignment horizontal="left" vertical="top" wrapText="1"/>
      <protection locked="0"/>
    </xf>
    <xf numFmtId="0" fontId="6" fillId="0" borderId="35" xfId="0" applyFont="1" applyBorder="1" applyAlignment="1" applyProtection="1">
      <alignment horizontal="left" vertical="top" wrapText="1"/>
      <protection locked="0"/>
    </xf>
    <xf numFmtId="0" fontId="6" fillId="0" borderId="36"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37" xfId="0" applyFont="1" applyBorder="1" applyAlignment="1" applyProtection="1">
      <alignment horizontal="left" vertical="top" wrapText="1"/>
      <protection locked="0"/>
    </xf>
    <xf numFmtId="0" fontId="6" fillId="0" borderId="38" xfId="0" applyFont="1" applyBorder="1" applyAlignment="1" applyProtection="1">
      <alignment horizontal="left" vertical="top" wrapText="1"/>
      <protection locked="0"/>
    </xf>
    <xf numFmtId="0" fontId="6" fillId="0" borderId="22" xfId="0" applyFont="1" applyBorder="1" applyAlignment="1" applyProtection="1">
      <alignment horizontal="left" vertical="top" wrapText="1"/>
      <protection locked="0"/>
    </xf>
    <xf numFmtId="0" fontId="6" fillId="0" borderId="39" xfId="0" applyFont="1" applyBorder="1" applyAlignment="1" applyProtection="1">
      <alignment horizontal="left" vertical="top" wrapText="1"/>
      <protection locked="0"/>
    </xf>
    <xf numFmtId="0" fontId="16" fillId="20" borderId="0" xfId="0" applyFont="1" applyFill="1" applyAlignment="1">
      <alignment horizontal="center" vertical="top" wrapText="1"/>
    </xf>
    <xf numFmtId="0" fontId="6" fillId="0" borderId="4" xfId="0" applyFont="1" applyBorder="1" applyAlignment="1" applyProtection="1">
      <alignment horizontal="left"/>
      <protection locked="0"/>
    </xf>
    <xf numFmtId="0" fontId="6" fillId="0" borderId="91" xfId="0" applyFont="1" applyBorder="1" applyAlignment="1" applyProtection="1">
      <alignment horizontal="left"/>
      <protection locked="0"/>
    </xf>
    <xf numFmtId="0" fontId="6" fillId="18" borderId="8" xfId="0" applyFont="1" applyFill="1" applyBorder="1" applyAlignment="1">
      <alignment horizontal="center" wrapText="1"/>
    </xf>
    <xf numFmtId="0" fontId="6" fillId="18" borderId="0" xfId="0" applyFont="1" applyFill="1" applyAlignment="1">
      <alignment horizontal="center" wrapText="1"/>
    </xf>
    <xf numFmtId="0" fontId="6" fillId="18" borderId="10" xfId="0" applyFont="1" applyFill="1" applyBorder="1" applyAlignment="1">
      <alignment horizontal="center" wrapText="1"/>
    </xf>
    <xf numFmtId="0" fontId="6" fillId="18" borderId="1" xfId="0" applyFont="1" applyFill="1" applyBorder="1" applyAlignment="1">
      <alignment horizontal="center" wrapText="1"/>
    </xf>
    <xf numFmtId="0" fontId="6" fillId="0" borderId="12" xfId="0" applyFont="1" applyBorder="1" applyAlignment="1" applyProtection="1">
      <alignment horizontal="center"/>
      <protection locked="0"/>
    </xf>
    <xf numFmtId="0" fontId="6" fillId="0" borderId="13" xfId="0" applyFont="1" applyBorder="1" applyAlignment="1" applyProtection="1">
      <alignment horizontal="center"/>
      <protection locked="0"/>
    </xf>
    <xf numFmtId="0" fontId="13" fillId="0" borderId="0" xfId="0" applyFont="1" applyAlignment="1">
      <alignment horizontal="center" vertical="center" wrapText="1"/>
    </xf>
    <xf numFmtId="43" fontId="6" fillId="0" borderId="12" xfId="1" applyFont="1" applyBorder="1" applyAlignment="1" applyProtection="1">
      <alignment horizontal="center"/>
      <protection locked="0"/>
    </xf>
    <xf numFmtId="43" fontId="6" fillId="0" borderId="13" xfId="1" applyFont="1" applyBorder="1" applyAlignment="1" applyProtection="1">
      <alignment horizontal="center"/>
      <protection locked="0"/>
    </xf>
    <xf numFmtId="0" fontId="8" fillId="8" borderId="0" xfId="0" applyFont="1" applyFill="1" applyAlignment="1">
      <alignment horizontal="center"/>
    </xf>
    <xf numFmtId="14" fontId="6" fillId="0" borderId="2" xfId="0" applyNumberFormat="1" applyFont="1" applyBorder="1" applyAlignment="1" applyProtection="1">
      <alignment horizontal="center"/>
      <protection locked="0"/>
    </xf>
    <xf numFmtId="14" fontId="6" fillId="0" borderId="1" xfId="0" applyNumberFormat="1" applyFont="1" applyBorder="1" applyAlignment="1" applyProtection="1">
      <alignment horizontal="center"/>
      <protection locked="0"/>
    </xf>
    <xf numFmtId="0" fontId="3" fillId="8" borderId="27" xfId="0" applyFont="1" applyFill="1" applyBorder="1" applyAlignment="1">
      <alignment horizontal="center" vertical="center"/>
    </xf>
    <xf numFmtId="0" fontId="3" fillId="8" borderId="53" xfId="0" applyFont="1" applyFill="1" applyBorder="1" applyAlignment="1">
      <alignment horizontal="center" vertical="center"/>
    </xf>
    <xf numFmtId="0" fontId="7" fillId="8" borderId="8" xfId="0" applyFont="1" applyFill="1" applyBorder="1" applyAlignment="1">
      <alignment horizontal="center"/>
    </xf>
    <xf numFmtId="0" fontId="7" fillId="8" borderId="0" xfId="0" applyFont="1" applyFill="1" applyAlignment="1">
      <alignment horizontal="center"/>
    </xf>
    <xf numFmtId="0" fontId="10" fillId="16" borderId="12" xfId="0" applyFont="1" applyFill="1" applyBorder="1" applyAlignment="1">
      <alignment horizontal="center"/>
    </xf>
    <xf numFmtId="0" fontId="10" fillId="16" borderId="2" xfId="0" applyFont="1" applyFill="1" applyBorder="1" applyAlignment="1">
      <alignment horizontal="center"/>
    </xf>
    <xf numFmtId="0" fontId="10" fillId="11" borderId="15" xfId="0" applyFont="1" applyFill="1" applyBorder="1" applyAlignment="1">
      <alignment horizontal="left"/>
    </xf>
    <xf numFmtId="0" fontId="6" fillId="0" borderId="1" xfId="0" applyFont="1" applyBorder="1" applyAlignment="1" applyProtection="1">
      <alignment horizontal="left"/>
      <protection locked="0"/>
    </xf>
    <xf numFmtId="0" fontId="6" fillId="0" borderId="41" xfId="0" applyFont="1" applyBorder="1" applyAlignment="1" applyProtection="1">
      <alignment horizontal="left"/>
      <protection locked="0"/>
    </xf>
    <xf numFmtId="0" fontId="6" fillId="0" borderId="12" xfId="0" applyFont="1" applyBorder="1" applyAlignment="1" applyProtection="1">
      <alignment horizontal="left"/>
      <protection locked="0"/>
    </xf>
    <xf numFmtId="0" fontId="6" fillId="0" borderId="13" xfId="0" applyFont="1" applyBorder="1" applyAlignment="1" applyProtection="1">
      <alignment horizontal="left"/>
      <protection locked="0"/>
    </xf>
    <xf numFmtId="0" fontId="6" fillId="0" borderId="65" xfId="0" applyFont="1" applyBorder="1" applyAlignment="1">
      <alignment horizontal="center"/>
    </xf>
    <xf numFmtId="0" fontId="6" fillId="0" borderId="13" xfId="0" applyFont="1" applyBorder="1" applyAlignment="1">
      <alignment horizontal="center"/>
    </xf>
    <xf numFmtId="0" fontId="12" fillId="0" borderId="12" xfId="0" applyFont="1" applyBorder="1" applyAlignment="1">
      <alignment horizontal="center"/>
    </xf>
    <xf numFmtId="0" fontId="12" fillId="0" borderId="13" xfId="0" applyFont="1" applyBorder="1" applyAlignment="1">
      <alignment horizontal="center"/>
    </xf>
    <xf numFmtId="0" fontId="6" fillId="0" borderId="12" xfId="0" applyFont="1" applyBorder="1" applyAlignment="1">
      <alignment horizontal="center"/>
    </xf>
    <xf numFmtId="0" fontId="6" fillId="0" borderId="10" xfId="0" applyFont="1" applyBorder="1" applyAlignment="1">
      <alignment horizontal="center"/>
    </xf>
    <xf numFmtId="0" fontId="6" fillId="0" borderId="11" xfId="0" applyFont="1" applyBorder="1" applyAlignment="1">
      <alignment horizontal="center"/>
    </xf>
    <xf numFmtId="0" fontId="10" fillId="11" borderId="3" xfId="0" applyFont="1" applyFill="1" applyBorder="1" applyAlignment="1">
      <alignment horizontal="left"/>
    </xf>
    <xf numFmtId="0" fontId="10" fillId="5" borderId="16" xfId="0" applyFont="1" applyFill="1" applyBorder="1" applyAlignment="1">
      <alignment horizontal="center" vertical="center"/>
    </xf>
    <xf numFmtId="0" fontId="10" fillId="5" borderId="17" xfId="0" applyFont="1" applyFill="1" applyBorder="1" applyAlignment="1">
      <alignment horizontal="center" vertical="center"/>
    </xf>
    <xf numFmtId="0" fontId="10" fillId="5" borderId="18" xfId="0" applyFont="1" applyFill="1" applyBorder="1" applyAlignment="1">
      <alignment horizontal="center" vertical="center"/>
    </xf>
    <xf numFmtId="0" fontId="10" fillId="6" borderId="16" xfId="0" applyFont="1" applyFill="1" applyBorder="1" applyAlignment="1">
      <alignment horizontal="center" vertical="center"/>
    </xf>
    <xf numFmtId="0" fontId="10" fillId="6" borderId="17" xfId="0" applyFont="1" applyFill="1" applyBorder="1" applyAlignment="1">
      <alignment horizontal="center" vertical="center"/>
    </xf>
    <xf numFmtId="0" fontId="10" fillId="6" borderId="18" xfId="0" applyFont="1" applyFill="1" applyBorder="1" applyAlignment="1">
      <alignment horizontal="center" vertical="center"/>
    </xf>
    <xf numFmtId="0" fontId="10" fillId="4" borderId="16" xfId="0" applyFont="1" applyFill="1" applyBorder="1" applyAlignment="1">
      <alignment horizontal="center" vertical="center"/>
    </xf>
    <xf numFmtId="0" fontId="10" fillId="4" borderId="17" xfId="0" applyFont="1" applyFill="1" applyBorder="1" applyAlignment="1">
      <alignment horizontal="center" vertical="center"/>
    </xf>
    <xf numFmtId="0" fontId="10" fillId="4" borderId="18" xfId="0" applyFont="1" applyFill="1" applyBorder="1" applyAlignment="1">
      <alignment horizontal="center" vertical="center"/>
    </xf>
    <xf numFmtId="0" fontId="32" fillId="7" borderId="96" xfId="0" applyFont="1" applyFill="1" applyBorder="1" applyAlignment="1" applyProtection="1">
      <alignment horizontal="center"/>
      <protection locked="0"/>
    </xf>
    <xf numFmtId="0" fontId="32" fillId="7" borderId="20" xfId="0" applyFont="1" applyFill="1" applyBorder="1" applyAlignment="1" applyProtection="1">
      <alignment horizontal="center"/>
      <protection locked="0"/>
    </xf>
    <xf numFmtId="0" fontId="32" fillId="7" borderId="35" xfId="0" applyFont="1" applyFill="1" applyBorder="1" applyAlignment="1" applyProtection="1">
      <alignment horizontal="center"/>
      <protection locked="0"/>
    </xf>
    <xf numFmtId="0" fontId="32" fillId="7" borderId="38" xfId="0" applyFont="1" applyFill="1" applyBorder="1" applyAlignment="1" applyProtection="1">
      <alignment horizontal="center"/>
      <protection locked="0"/>
    </xf>
    <xf numFmtId="0" fontId="32" fillId="7" borderId="22" xfId="0" applyFont="1" applyFill="1" applyBorder="1" applyAlignment="1" applyProtection="1">
      <alignment horizontal="center"/>
      <protection locked="0"/>
    </xf>
    <xf numFmtId="0" fontId="32" fillId="7" borderId="39" xfId="0" applyFont="1" applyFill="1" applyBorder="1" applyAlignment="1" applyProtection="1">
      <alignment horizontal="center"/>
      <protection locked="0"/>
    </xf>
    <xf numFmtId="0" fontId="12" fillId="0" borderId="10" xfId="0" applyFont="1" applyBorder="1" applyAlignment="1">
      <alignment horizontal="center"/>
    </xf>
    <xf numFmtId="0" fontId="12" fillId="0" borderId="11" xfId="0" applyFont="1" applyBorder="1" applyAlignment="1">
      <alignment horizontal="center"/>
    </xf>
    <xf numFmtId="0" fontId="5" fillId="9" borderId="8" xfId="0" applyFont="1" applyFill="1" applyBorder="1" applyAlignment="1" applyProtection="1">
      <alignment horizontal="center"/>
      <protection locked="0"/>
    </xf>
    <xf numFmtId="0" fontId="5" fillId="9" borderId="0" xfId="0" applyFont="1" applyFill="1" applyAlignment="1" applyProtection="1">
      <alignment horizontal="center"/>
      <protection locked="0"/>
    </xf>
    <xf numFmtId="0" fontId="5" fillId="3" borderId="8" xfId="0" applyFont="1" applyFill="1" applyBorder="1" applyAlignment="1" applyProtection="1">
      <alignment horizontal="center"/>
      <protection locked="0"/>
    </xf>
    <xf numFmtId="0" fontId="5" fillId="3" borderId="0" xfId="0" applyFont="1" applyFill="1" applyAlignment="1" applyProtection="1">
      <alignment horizontal="center"/>
      <protection locked="0"/>
    </xf>
    <xf numFmtId="0" fontId="10" fillId="26" borderId="16" xfId="0" applyFont="1" applyFill="1" applyBorder="1" applyAlignment="1">
      <alignment horizontal="center" vertical="center"/>
    </xf>
    <xf numFmtId="0" fontId="10" fillId="26" borderId="17" xfId="0" applyFont="1" applyFill="1" applyBorder="1" applyAlignment="1">
      <alignment horizontal="center" vertical="center"/>
    </xf>
    <xf numFmtId="0" fontId="10" fillId="26" borderId="18" xfId="0" applyFont="1" applyFill="1" applyBorder="1" applyAlignment="1">
      <alignment horizontal="center" vertical="center"/>
    </xf>
    <xf numFmtId="0" fontId="5" fillId="26" borderId="0" xfId="0" applyFont="1" applyFill="1" applyAlignment="1" applyProtection="1">
      <alignment horizontal="center"/>
      <protection locked="0"/>
    </xf>
    <xf numFmtId="0" fontId="5" fillId="26" borderId="9" xfId="0" applyFont="1" applyFill="1" applyBorder="1" applyAlignment="1" applyProtection="1">
      <alignment horizontal="center"/>
      <protection locked="0"/>
    </xf>
    <xf numFmtId="0" fontId="5" fillId="5" borderId="0" xfId="0" applyFont="1" applyFill="1" applyAlignment="1" applyProtection="1">
      <alignment horizontal="center"/>
      <protection locked="0"/>
    </xf>
    <xf numFmtId="0" fontId="5" fillId="5" borderId="9" xfId="0" applyFont="1" applyFill="1" applyBorder="1" applyAlignment="1" applyProtection="1">
      <alignment horizontal="center"/>
      <protection locked="0"/>
    </xf>
    <xf numFmtId="0" fontId="5" fillId="3" borderId="9" xfId="0" applyFont="1" applyFill="1" applyBorder="1" applyAlignment="1" applyProtection="1">
      <alignment horizontal="center"/>
      <protection locked="0"/>
    </xf>
    <xf numFmtId="0" fontId="5" fillId="4" borderId="0" xfId="0" applyFont="1" applyFill="1" applyAlignment="1" applyProtection="1">
      <alignment horizontal="center"/>
      <protection locked="0"/>
    </xf>
    <xf numFmtId="0" fontId="5" fillId="4" borderId="9" xfId="0" applyFont="1" applyFill="1" applyBorder="1" applyAlignment="1" applyProtection="1">
      <alignment horizontal="center"/>
      <protection locked="0"/>
    </xf>
    <xf numFmtId="0" fontId="5" fillId="6" borderId="0" xfId="0" applyFont="1" applyFill="1" applyAlignment="1" applyProtection="1">
      <alignment horizontal="center"/>
      <protection locked="0"/>
    </xf>
    <xf numFmtId="0" fontId="5" fillId="6" borderId="9" xfId="0" applyFont="1" applyFill="1" applyBorder="1" applyAlignment="1" applyProtection="1">
      <alignment horizontal="center"/>
      <protection locked="0"/>
    </xf>
    <xf numFmtId="0" fontId="5" fillId="9" borderId="43" xfId="0" applyFont="1" applyFill="1" applyBorder="1" applyAlignment="1">
      <alignment horizontal="center" vertical="center"/>
    </xf>
    <xf numFmtId="0" fontId="5" fillId="9" borderId="44" xfId="0" applyFont="1" applyFill="1" applyBorder="1" applyAlignment="1">
      <alignment horizontal="center" vertical="center"/>
    </xf>
    <xf numFmtId="0" fontId="5" fillId="5" borderId="43" xfId="0" applyFont="1" applyFill="1" applyBorder="1" applyAlignment="1">
      <alignment horizontal="center" vertical="center"/>
    </xf>
    <xf numFmtId="0" fontId="5" fillId="5" borderId="44" xfId="0" applyFont="1" applyFill="1" applyBorder="1" applyAlignment="1">
      <alignment horizontal="center" vertical="center"/>
    </xf>
    <xf numFmtId="0" fontId="5" fillId="6" borderId="43" xfId="0" applyFont="1" applyFill="1" applyBorder="1" applyAlignment="1">
      <alignment horizontal="center" vertical="center"/>
    </xf>
    <xf numFmtId="0" fontId="5" fillId="6" borderId="44"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44" xfId="0" applyFont="1" applyFill="1" applyBorder="1" applyAlignment="1">
      <alignment horizontal="center" vertical="center"/>
    </xf>
    <xf numFmtId="0" fontId="5" fillId="3" borderId="43" xfId="0" applyFont="1" applyFill="1" applyBorder="1" applyAlignment="1">
      <alignment horizontal="center" vertical="center"/>
    </xf>
    <xf numFmtId="0" fontId="5" fillId="3" borderId="44" xfId="0" applyFont="1" applyFill="1" applyBorder="1" applyAlignment="1">
      <alignment horizontal="center" vertical="center"/>
    </xf>
    <xf numFmtId="0" fontId="5" fillId="9" borderId="9" xfId="0" applyFont="1" applyFill="1" applyBorder="1" applyAlignment="1" applyProtection="1">
      <alignment horizontal="center"/>
      <protection locked="0"/>
    </xf>
    <xf numFmtId="0" fontId="5" fillId="26" borderId="40" xfId="0" applyFont="1" applyFill="1" applyBorder="1" applyAlignment="1">
      <alignment horizontal="center" vertical="center"/>
    </xf>
    <xf numFmtId="0" fontId="5" fillId="26" borderId="42" xfId="0" applyFont="1" applyFill="1" applyBorder="1" applyAlignment="1">
      <alignment horizontal="center" vertical="center"/>
    </xf>
    <xf numFmtId="14" fontId="9" fillId="6" borderId="12" xfId="0" applyNumberFormat="1" applyFont="1" applyFill="1" applyBorder="1" applyAlignment="1">
      <alignment horizontal="center"/>
    </xf>
    <xf numFmtId="14" fontId="9" fillId="6" borderId="13" xfId="0" applyNumberFormat="1" applyFont="1" applyFill="1" applyBorder="1" applyAlignment="1">
      <alignment horizontal="center"/>
    </xf>
    <xf numFmtId="0" fontId="4" fillId="2" borderId="12" xfId="0" applyFont="1" applyFill="1" applyBorder="1" applyAlignment="1">
      <alignment horizontal="left"/>
    </xf>
    <xf numFmtId="0" fontId="4" fillId="2" borderId="13" xfId="0" applyFont="1" applyFill="1" applyBorder="1" applyAlignment="1">
      <alignment horizontal="left"/>
    </xf>
    <xf numFmtId="0" fontId="9" fillId="6" borderId="12" xfId="0" applyFont="1" applyFill="1" applyBorder="1" applyAlignment="1">
      <alignment horizontal="center"/>
    </xf>
    <xf numFmtId="0" fontId="9" fillId="6" borderId="13" xfId="0" applyFont="1" applyFill="1" applyBorder="1" applyAlignment="1">
      <alignment horizontal="center"/>
    </xf>
    <xf numFmtId="0" fontId="0" fillId="0" borderId="0" xfId="0" applyAlignment="1">
      <alignment horizontal="left" wrapText="1"/>
    </xf>
    <xf numFmtId="0" fontId="2" fillId="0" borderId="0" xfId="0" applyFont="1" applyAlignment="1">
      <alignment horizontal="center" vertical="center" wrapText="1"/>
    </xf>
    <xf numFmtId="0" fontId="0" fillId="0" borderId="0" xfId="0" applyAlignment="1">
      <alignment wrapText="1"/>
    </xf>
    <xf numFmtId="0" fontId="9" fillId="5" borderId="12" xfId="0" applyFont="1" applyFill="1" applyBorder="1" applyAlignment="1">
      <alignment horizontal="center"/>
    </xf>
    <xf numFmtId="0" fontId="9" fillId="5" borderId="2" xfId="0" applyFont="1" applyFill="1" applyBorder="1" applyAlignment="1">
      <alignment horizontal="center"/>
    </xf>
    <xf numFmtId="0" fontId="9" fillId="5" borderId="13" xfId="0" applyFont="1" applyFill="1" applyBorder="1" applyAlignment="1">
      <alignment horizontal="center"/>
    </xf>
    <xf numFmtId="0" fontId="2" fillId="0" borderId="0" xfId="0" applyFont="1" applyAlignment="1">
      <alignment horizontal="left" wrapText="1"/>
    </xf>
    <xf numFmtId="0" fontId="9" fillId="4" borderId="12" xfId="0" applyFont="1" applyFill="1" applyBorder="1" applyAlignment="1">
      <alignment horizontal="center"/>
    </xf>
    <xf numFmtId="0" fontId="9" fillId="4" borderId="13" xfId="0" applyFont="1" applyFill="1" applyBorder="1" applyAlignment="1">
      <alignment horizontal="center"/>
    </xf>
    <xf numFmtId="0" fontId="9" fillId="4" borderId="12" xfId="0" applyFont="1" applyFill="1" applyBorder="1" applyAlignment="1">
      <alignment horizontal="center" wrapText="1"/>
    </xf>
    <xf numFmtId="0" fontId="9" fillId="4" borderId="13" xfId="0" applyFont="1" applyFill="1" applyBorder="1" applyAlignment="1">
      <alignment horizontal="center" wrapText="1"/>
    </xf>
    <xf numFmtId="0" fontId="9" fillId="3" borderId="12" xfId="0" applyFont="1" applyFill="1" applyBorder="1" applyAlignment="1">
      <alignment horizontal="center"/>
    </xf>
    <xf numFmtId="0" fontId="9" fillId="3" borderId="2" xfId="0" applyFont="1" applyFill="1" applyBorder="1" applyAlignment="1">
      <alignment horizontal="center"/>
    </xf>
    <xf numFmtId="0" fontId="9" fillId="3" borderId="13" xfId="0" applyFont="1" applyFill="1" applyBorder="1" applyAlignment="1">
      <alignment horizontal="center"/>
    </xf>
    <xf numFmtId="0" fontId="0" fillId="0" borderId="0" xfId="0" applyAlignment="1">
      <alignment horizontal="left"/>
    </xf>
    <xf numFmtId="0" fontId="0" fillId="0" borderId="0" xfId="0"/>
  </cellXfs>
  <cellStyles count="5">
    <cellStyle name="Comma" xfId="1" builtinId="3"/>
    <cellStyle name="Currency" xfId="2" builtinId="4"/>
    <cellStyle name="Hyperlink" xfId="4" builtinId="8"/>
    <cellStyle name="Normal" xfId="0" builtinId="0"/>
    <cellStyle name="Percent" xfId="3" builtinId="5"/>
  </cellStyles>
  <dxfs count="3">
    <dxf>
      <fill>
        <patternFill>
          <bgColor rgb="FFFF5D5D"/>
        </patternFill>
      </fill>
    </dxf>
    <dxf>
      <fill>
        <patternFill patternType="solid">
          <fgColor rgb="FFE8F5F8"/>
          <bgColor rgb="FFE8F5F8"/>
        </patternFill>
      </fill>
    </dxf>
    <dxf>
      <fill>
        <patternFill>
          <bgColor rgb="FFFF5D5D"/>
        </patternFill>
      </fill>
    </dxf>
  </dxfs>
  <tableStyles count="0" defaultTableStyle="TableStyleMedium2" defaultPivotStyle="PivotStyleLight16"/>
  <colors>
    <mruColors>
      <color rgb="FFFCFEE2"/>
      <color rgb="FFF5FC9E"/>
      <color rgb="FFFF5D5D"/>
      <color rgb="FFE8F5F8"/>
      <color rgb="FFAFEAFF"/>
      <color rgb="FFFFC1C1"/>
      <color rgb="FFFF3F3F"/>
      <color rgb="FFEBE7F1"/>
      <color rgb="FFF5F8EE"/>
      <color rgb="FFF5E4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W$40" lockText="1" noThreeD="1"/>
</file>

<file path=xl/ctrlProps/ctrlProp10.xml><?xml version="1.0" encoding="utf-8"?>
<formControlPr xmlns="http://schemas.microsoft.com/office/spreadsheetml/2009/9/main" objectType="CheckBox" fmlaLink="$X$43" lockText="1" noThreeD="1"/>
</file>

<file path=xl/ctrlProps/ctrlProp11.xml><?xml version="1.0" encoding="utf-8"?>
<formControlPr xmlns="http://schemas.microsoft.com/office/spreadsheetml/2009/9/main" objectType="CheckBox" fmlaLink="$V$43" lockText="1" noThreeD="1"/>
</file>

<file path=xl/ctrlProps/ctrlProp12.xml><?xml version="1.0" encoding="utf-8"?>
<formControlPr xmlns="http://schemas.microsoft.com/office/spreadsheetml/2009/9/main" objectType="CheckBox" fmlaLink="$V$45" lockText="1" noThreeD="1"/>
</file>

<file path=xl/ctrlProps/ctrlProp13.xml><?xml version="1.0" encoding="utf-8"?>
<formControlPr xmlns="http://schemas.microsoft.com/office/spreadsheetml/2009/9/main" objectType="CheckBox" fmlaLink="$W$44" lockText="1" noThreeD="1"/>
</file>

<file path=xl/ctrlProps/ctrlProp14.xml><?xml version="1.0" encoding="utf-8"?>
<formControlPr xmlns="http://schemas.microsoft.com/office/spreadsheetml/2009/9/main" objectType="CheckBox" fmlaLink="$X$44" lockText="1" noThreeD="1"/>
</file>

<file path=xl/ctrlProps/ctrlProp15.xml><?xml version="1.0" encoding="utf-8"?>
<formControlPr xmlns="http://schemas.microsoft.com/office/spreadsheetml/2009/9/main" objectType="CheckBox" fmlaLink="$V$44" lockText="1" noThreeD="1"/>
</file>

<file path=xl/ctrlProps/ctrlProp16.xml><?xml version="1.0" encoding="utf-8"?>
<formControlPr xmlns="http://schemas.microsoft.com/office/spreadsheetml/2009/9/main" objectType="CheckBox" fmlaLink="$W$45" lockText="1" noThreeD="1"/>
</file>

<file path=xl/ctrlProps/ctrlProp17.xml><?xml version="1.0" encoding="utf-8"?>
<formControlPr xmlns="http://schemas.microsoft.com/office/spreadsheetml/2009/9/main" objectType="CheckBox" fmlaLink="$X$45" lockText="1" noThreeD="1"/>
</file>

<file path=xl/ctrlProps/ctrlProp2.xml><?xml version="1.0" encoding="utf-8"?>
<formControlPr xmlns="http://schemas.microsoft.com/office/spreadsheetml/2009/9/main" objectType="CheckBox" fmlaLink="$X$40" lockText="1" noThreeD="1"/>
</file>

<file path=xl/ctrlProps/ctrlProp3.xml><?xml version="1.0" encoding="utf-8"?>
<formControlPr xmlns="http://schemas.microsoft.com/office/spreadsheetml/2009/9/main" objectType="CheckBox" fmlaLink="$W$41" lockText="1" noThreeD="1"/>
</file>

<file path=xl/ctrlProps/ctrlProp4.xml><?xml version="1.0" encoding="utf-8"?>
<formControlPr xmlns="http://schemas.microsoft.com/office/spreadsheetml/2009/9/main" objectType="CheckBox" fmlaLink="$X$41" lockText="1" noThreeD="1"/>
</file>

<file path=xl/ctrlProps/ctrlProp5.xml><?xml version="1.0" encoding="utf-8"?>
<formControlPr xmlns="http://schemas.microsoft.com/office/spreadsheetml/2009/9/main" objectType="CheckBox" fmlaLink="$V$41" lockText="1" noThreeD="1"/>
</file>

<file path=xl/ctrlProps/ctrlProp6.xml><?xml version="1.0" encoding="utf-8"?>
<formControlPr xmlns="http://schemas.microsoft.com/office/spreadsheetml/2009/9/main" objectType="CheckBox" fmlaLink="$W$42" lockText="1" noThreeD="1"/>
</file>

<file path=xl/ctrlProps/ctrlProp7.xml><?xml version="1.0" encoding="utf-8"?>
<formControlPr xmlns="http://schemas.microsoft.com/office/spreadsheetml/2009/9/main" objectType="CheckBox" fmlaLink="$X$42" lockText="1" noThreeD="1"/>
</file>

<file path=xl/ctrlProps/ctrlProp8.xml><?xml version="1.0" encoding="utf-8"?>
<formControlPr xmlns="http://schemas.microsoft.com/office/spreadsheetml/2009/9/main" objectType="CheckBox" fmlaLink="$V$42" lockText="1" noThreeD="1"/>
</file>

<file path=xl/ctrlProps/ctrlProp9.xml><?xml version="1.0" encoding="utf-8"?>
<formControlPr xmlns="http://schemas.microsoft.com/office/spreadsheetml/2009/9/main" objectType="CheckBox" fmlaLink="$W$43"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28575</xdr:rowOff>
    </xdr:from>
    <xdr:to>
      <xdr:col>2</xdr:col>
      <xdr:colOff>339090</xdr:colOff>
      <xdr:row>0</xdr:row>
      <xdr:rowOff>682181</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7225" y="28575"/>
          <a:ext cx="657225" cy="64408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350520</xdr:colOff>
          <xdr:row>38</xdr:row>
          <xdr:rowOff>182880</xdr:rowOff>
        </xdr:from>
        <xdr:to>
          <xdr:col>9</xdr:col>
          <xdr:colOff>175260</xdr:colOff>
          <xdr:row>40</xdr:row>
          <xdr:rowOff>30480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July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441960</xdr:colOff>
          <xdr:row>38</xdr:row>
          <xdr:rowOff>175260</xdr:rowOff>
        </xdr:from>
        <xdr:to>
          <xdr:col>10</xdr:col>
          <xdr:colOff>312420</xdr:colOff>
          <xdr:row>40</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August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350520</xdr:colOff>
          <xdr:row>39</xdr:row>
          <xdr:rowOff>160020</xdr:rowOff>
        </xdr:from>
        <xdr:to>
          <xdr:col>9</xdr:col>
          <xdr:colOff>175260</xdr:colOff>
          <xdr:row>41</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July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441960</xdr:colOff>
          <xdr:row>39</xdr:row>
          <xdr:rowOff>160020</xdr:rowOff>
        </xdr:from>
        <xdr:to>
          <xdr:col>10</xdr:col>
          <xdr:colOff>312420</xdr:colOff>
          <xdr:row>41</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August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220980</xdr:colOff>
          <xdr:row>39</xdr:row>
          <xdr:rowOff>160020</xdr:rowOff>
        </xdr:from>
        <xdr:to>
          <xdr:col>8</xdr:col>
          <xdr:colOff>60960</xdr:colOff>
          <xdr:row>41</xdr:row>
          <xdr:rowOff>22860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June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40</xdr:row>
          <xdr:rowOff>160020</xdr:rowOff>
        </xdr:from>
        <xdr:to>
          <xdr:col>9</xdr:col>
          <xdr:colOff>160020</xdr:colOff>
          <xdr:row>42</xdr:row>
          <xdr:rowOff>7620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July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441960</xdr:colOff>
          <xdr:row>40</xdr:row>
          <xdr:rowOff>175260</xdr:rowOff>
        </xdr:from>
        <xdr:to>
          <xdr:col>10</xdr:col>
          <xdr:colOff>327660</xdr:colOff>
          <xdr:row>42</xdr:row>
          <xdr:rowOff>22860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August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40</xdr:row>
          <xdr:rowOff>175260</xdr:rowOff>
        </xdr:from>
        <xdr:to>
          <xdr:col>8</xdr:col>
          <xdr:colOff>68580</xdr:colOff>
          <xdr:row>42</xdr:row>
          <xdr:rowOff>22860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June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350520</xdr:colOff>
          <xdr:row>41</xdr:row>
          <xdr:rowOff>175260</xdr:rowOff>
        </xdr:from>
        <xdr:to>
          <xdr:col>9</xdr:col>
          <xdr:colOff>175260</xdr:colOff>
          <xdr:row>43</xdr:row>
          <xdr:rowOff>22860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July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441960</xdr:colOff>
          <xdr:row>41</xdr:row>
          <xdr:rowOff>175260</xdr:rowOff>
        </xdr:from>
        <xdr:to>
          <xdr:col>10</xdr:col>
          <xdr:colOff>327660</xdr:colOff>
          <xdr:row>43</xdr:row>
          <xdr:rowOff>22860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August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41</xdr:row>
          <xdr:rowOff>175260</xdr:rowOff>
        </xdr:from>
        <xdr:to>
          <xdr:col>8</xdr:col>
          <xdr:colOff>68580</xdr:colOff>
          <xdr:row>43</xdr:row>
          <xdr:rowOff>22860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June</a:t>
              </a:r>
            </a:p>
          </xdr:txBody>
        </xdr:sp>
        <xdr:clientData fLocksWithSheet="0"/>
      </xdr:twoCellAnchor>
    </mc:Choice>
    <mc:Fallback/>
  </mc:AlternateContent>
  <xdr:twoCellAnchor>
    <xdr:from>
      <xdr:col>7</xdr:col>
      <xdr:colOff>3792</xdr:colOff>
      <xdr:row>37</xdr:row>
      <xdr:rowOff>137583</xdr:rowOff>
    </xdr:from>
    <xdr:to>
      <xdr:col>11</xdr:col>
      <xdr:colOff>59531</xdr:colOff>
      <xdr:row>38</xdr:row>
      <xdr:rowOff>144639</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4790105" y="4661958"/>
          <a:ext cx="2222676" cy="16779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900" b="1"/>
            <a:t>Check the month(s) payment is anticipated</a:t>
          </a:r>
        </a:p>
      </xdr:txBody>
    </xdr:sp>
    <xdr:clientData/>
  </xdr:twoCellAnchor>
  <mc:AlternateContent xmlns:mc="http://schemas.openxmlformats.org/markup-compatibility/2006">
    <mc:Choice xmlns:a14="http://schemas.microsoft.com/office/drawing/2010/main" Requires="a14">
      <xdr:twoCellAnchor editAs="oneCell">
        <xdr:from>
          <xdr:col>7</xdr:col>
          <xdr:colOff>236220</xdr:colOff>
          <xdr:row>43</xdr:row>
          <xdr:rowOff>175260</xdr:rowOff>
        </xdr:from>
        <xdr:to>
          <xdr:col>8</xdr:col>
          <xdr:colOff>76200</xdr:colOff>
          <xdr:row>45</xdr:row>
          <xdr:rowOff>22860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June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350520</xdr:colOff>
          <xdr:row>42</xdr:row>
          <xdr:rowOff>175260</xdr:rowOff>
        </xdr:from>
        <xdr:to>
          <xdr:col>9</xdr:col>
          <xdr:colOff>175260</xdr:colOff>
          <xdr:row>44</xdr:row>
          <xdr:rowOff>22860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July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441960</xdr:colOff>
          <xdr:row>42</xdr:row>
          <xdr:rowOff>160020</xdr:rowOff>
        </xdr:from>
        <xdr:to>
          <xdr:col>10</xdr:col>
          <xdr:colOff>327660</xdr:colOff>
          <xdr:row>44</xdr:row>
          <xdr:rowOff>7620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August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236220</xdr:colOff>
          <xdr:row>42</xdr:row>
          <xdr:rowOff>175260</xdr:rowOff>
        </xdr:from>
        <xdr:to>
          <xdr:col>8</xdr:col>
          <xdr:colOff>76200</xdr:colOff>
          <xdr:row>44</xdr:row>
          <xdr:rowOff>22860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June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43</xdr:row>
          <xdr:rowOff>175260</xdr:rowOff>
        </xdr:from>
        <xdr:to>
          <xdr:col>9</xdr:col>
          <xdr:colOff>160020</xdr:colOff>
          <xdr:row>45</xdr:row>
          <xdr:rowOff>7620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July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441960</xdr:colOff>
          <xdr:row>43</xdr:row>
          <xdr:rowOff>160020</xdr:rowOff>
        </xdr:from>
        <xdr:to>
          <xdr:col>10</xdr:col>
          <xdr:colOff>327660</xdr:colOff>
          <xdr:row>45</xdr:row>
          <xdr:rowOff>22860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August</a:t>
              </a:r>
            </a:p>
          </xdr:txBody>
        </xdr:sp>
        <xdr:clientData fLocksWithSheet="0"/>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45B166E-91A9-4993-B68C-AF5FAED0BCEF}" name="Table1" displayName="Table1" ref="A4:C5" totalsRowShown="0">
  <autoFilter ref="A4:C5" xr:uid="{C653FFDA-7DA0-411A-807C-3630555512E1}"/>
  <tableColumns count="3">
    <tableColumn id="1" xr3:uid="{893C1C39-CDEA-47E7-875F-ABB007F727BD}" name="Date"/>
    <tableColumn id="2" xr3:uid="{76D4CFD5-2016-42E9-9F36-52816874F08A}" name="Requested By"/>
    <tableColumn id="3" xr3:uid="{AE1E9B65-5D9C-4E24-8F54-77DD1E687DA4}" name="Issu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hyperlink" Target="http://www.uwsp.edu/acadaff/Pages/checklistsForms.aspx" TargetMode="External"/><Relationship Id="rId2" Type="http://schemas.openxmlformats.org/officeDocument/2006/relationships/hyperlink" Target="https://www.wisconsin.edu/uw-policies/uw-system-administrative-policies/salary-fringe-benefit-calculations-for-unclassified-staff/" TargetMode="External"/><Relationship Id="rId1" Type="http://schemas.openxmlformats.org/officeDocument/2006/relationships/hyperlink" Target="https://www.wisconsin.edu/uw-policies/uw-system-administrative-policies/salary-fringe-benefit-calculations-for-unclassified-staff/" TargetMode="External"/><Relationship Id="rId5" Type="http://schemas.openxmlformats.org/officeDocument/2006/relationships/printerSettings" Target="../printerSettings/printerSettings2.bin"/><Relationship Id="rId4" Type="http://schemas.openxmlformats.org/officeDocument/2006/relationships/hyperlink" Target="http://www.uwsp.edu/centers/SIEO/pages/employment/default.aspx"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www.gpo.gov/fdsys/pkg/FR-2013-12-26/pdf/2013-30465.pdf" TargetMode="External"/><Relationship Id="rId2" Type="http://schemas.openxmlformats.org/officeDocument/2006/relationships/hyperlink" Target="https://campus.uwsp.edu/sites/paymentsrv/campus/SitePages/Travel.aspx" TargetMode="External"/><Relationship Id="rId1" Type="http://schemas.openxmlformats.org/officeDocument/2006/relationships/hyperlink" Target="https://campus.uwsp.edu/sites/paymentsrv/campus/SitePages/PIR.aspx" TargetMode="External"/><Relationship Id="rId6" Type="http://schemas.openxmlformats.org/officeDocument/2006/relationships/printerSettings" Target="../printerSettings/printerSettings3.bin"/><Relationship Id="rId5" Type="http://schemas.openxmlformats.org/officeDocument/2006/relationships/hyperlink" Target="http://www.ecfr.gov/cgi-bin/text-idx?node=2:1.1.2.2.1" TargetMode="External"/><Relationship Id="rId4" Type="http://schemas.openxmlformats.org/officeDocument/2006/relationships/hyperlink" Target="http://www.ecfr.gov/cgi-bin/text-idx?tpl=/ecfrbrowse/Title02/2cfr200_main_02.tp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C5865-465A-4DED-A877-AF8FB86C74A4}">
  <dimension ref="A1:C5"/>
  <sheetViews>
    <sheetView workbookViewId="0">
      <selection activeCell="E6" sqref="E6"/>
    </sheetView>
  </sheetViews>
  <sheetFormatPr defaultRowHeight="14.4" x14ac:dyDescent="0.3"/>
  <cols>
    <col min="1" max="1" width="11.5546875" customWidth="1"/>
    <col min="2" max="2" width="27.6640625" customWidth="1"/>
    <col min="3" max="3" width="67" customWidth="1"/>
  </cols>
  <sheetData>
    <row r="1" spans="1:3" x14ac:dyDescent="0.3">
      <c r="A1" t="s">
        <v>0</v>
      </c>
    </row>
    <row r="4" spans="1:3" x14ac:dyDescent="0.3">
      <c r="A4" t="s">
        <v>1</v>
      </c>
      <c r="B4" t="s">
        <v>2</v>
      </c>
      <c r="C4" t="s">
        <v>3</v>
      </c>
    </row>
    <row r="5" spans="1:3" x14ac:dyDescent="0.3">
      <c r="A5" s="290">
        <v>43406</v>
      </c>
      <c r="B5" t="s">
        <v>4</v>
      </c>
      <c r="C5" t="s">
        <v>5</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X105"/>
  <sheetViews>
    <sheetView tabSelected="1" topLeftCell="B1" zoomScale="80" zoomScaleNormal="80" workbookViewId="0">
      <selection activeCell="D11" sqref="D11 Z49:Z53 AB11:AC11"/>
    </sheetView>
  </sheetViews>
  <sheetFormatPr defaultColWidth="9.109375" defaultRowHeight="12" x14ac:dyDescent="0.25"/>
  <cols>
    <col min="1" max="1" width="4.88671875" style="1" hidden="1" customWidth="1"/>
    <col min="2" max="2" width="5.6640625" style="1" customWidth="1"/>
    <col min="3" max="3" width="18.88671875" style="1" customWidth="1"/>
    <col min="4" max="4" width="14" style="1" customWidth="1"/>
    <col min="5" max="5" width="7.5546875" style="1" customWidth="1"/>
    <col min="6" max="6" width="9.5546875" style="1" customWidth="1"/>
    <col min="7" max="7" width="11.44140625" style="1" customWidth="1"/>
    <col min="8" max="9" width="9.6640625" style="1" customWidth="1"/>
    <col min="10" max="11" width="10.5546875" style="1" customWidth="1"/>
    <col min="12" max="12" width="3.109375" style="1" customWidth="1"/>
    <col min="13" max="18" width="16.5546875" style="1" customWidth="1"/>
    <col min="19" max="19" width="4.33203125" style="22" customWidth="1"/>
    <col min="20" max="20" width="18.6640625" style="22" hidden="1" customWidth="1"/>
    <col min="21" max="21" width="10" style="22" hidden="1" customWidth="1"/>
    <col min="22" max="23" width="10.5546875" style="22" hidden="1" customWidth="1"/>
    <col min="24" max="43" width="10" style="22" hidden="1" customWidth="1"/>
    <col min="44" max="44" width="9.109375" style="22" hidden="1" customWidth="1"/>
    <col min="45" max="52" width="9.109375" style="1" hidden="1" customWidth="1"/>
    <col min="53" max="54" width="11" style="1" hidden="1" customWidth="1"/>
    <col min="55" max="56" width="9.109375" style="1" hidden="1" customWidth="1"/>
    <col min="57" max="58" width="11" style="1" hidden="1" customWidth="1"/>
    <col min="59" max="59" width="9.109375" style="1" hidden="1" customWidth="1"/>
    <col min="60" max="63" width="11" style="1" hidden="1" customWidth="1"/>
    <col min="64" max="101" width="9.109375" style="1" hidden="1" customWidth="1"/>
    <col min="102" max="102" width="19.5546875" style="1" customWidth="1"/>
    <col min="103" max="111" width="9.109375" style="1" customWidth="1"/>
    <col min="112" max="16384" width="9.109375" style="1"/>
  </cols>
  <sheetData>
    <row r="1" spans="2:102" ht="55.5" customHeight="1" thickBot="1" x14ac:dyDescent="0.3">
      <c r="B1" s="402" t="s">
        <v>6</v>
      </c>
      <c r="C1" s="403"/>
      <c r="D1" s="403"/>
      <c r="E1" s="403"/>
      <c r="F1" s="403"/>
      <c r="G1" s="403"/>
      <c r="H1" s="403"/>
      <c r="I1" s="403"/>
      <c r="J1" s="403"/>
      <c r="K1" s="403"/>
      <c r="L1" s="403"/>
      <c r="M1" s="403"/>
      <c r="N1" s="403"/>
      <c r="O1" s="403"/>
      <c r="P1" s="403"/>
      <c r="Q1" s="403"/>
      <c r="R1" s="403"/>
      <c r="T1" s="396" t="s">
        <v>7</v>
      </c>
      <c r="U1" s="396"/>
      <c r="V1" s="396"/>
      <c r="X1" s="147"/>
    </row>
    <row r="2" spans="2:102" ht="13.95" customHeight="1" x14ac:dyDescent="0.25">
      <c r="B2" s="12" t="s">
        <v>8</v>
      </c>
      <c r="C2" s="13"/>
      <c r="D2" s="410"/>
      <c r="E2" s="410"/>
      <c r="F2" s="410"/>
      <c r="G2" s="410"/>
      <c r="H2" s="410"/>
      <c r="I2" s="410"/>
      <c r="J2" s="410"/>
      <c r="K2" s="410"/>
      <c r="L2" s="13"/>
      <c r="M2" s="13"/>
      <c r="N2" s="13"/>
      <c r="O2" s="13"/>
      <c r="P2" s="13"/>
      <c r="Q2" s="13"/>
      <c r="R2" s="13"/>
      <c r="AI2" s="325" t="s">
        <v>9</v>
      </c>
      <c r="AJ2" s="326"/>
      <c r="AK2" s="326"/>
      <c r="AL2" s="326"/>
      <c r="AM2" s="326"/>
      <c r="AN2" s="326"/>
      <c r="AO2" s="326"/>
      <c r="AP2" s="326"/>
      <c r="AQ2" s="326"/>
      <c r="AR2" s="326"/>
      <c r="AS2" s="326"/>
      <c r="AT2" s="326"/>
      <c r="AU2" s="326"/>
      <c r="AV2" s="326"/>
      <c r="AW2" s="326"/>
      <c r="AX2" s="326"/>
      <c r="AY2" s="326"/>
      <c r="AZ2" s="326"/>
      <c r="BA2" s="326"/>
      <c r="BB2" s="326"/>
      <c r="BC2" s="326"/>
      <c r="BD2" s="326"/>
      <c r="BE2" s="326"/>
      <c r="BF2" s="327"/>
    </row>
    <row r="3" spans="2:102" ht="13.95" customHeight="1" thickBot="1" x14ac:dyDescent="0.3">
      <c r="B3" s="12" t="s">
        <v>10</v>
      </c>
      <c r="C3" s="13"/>
      <c r="D3" s="409"/>
      <c r="E3" s="409"/>
      <c r="F3" s="409"/>
      <c r="G3" s="409"/>
      <c r="H3" s="409"/>
      <c r="I3" s="409"/>
      <c r="J3" s="409"/>
      <c r="K3" s="409"/>
      <c r="L3" s="13"/>
      <c r="M3" s="13"/>
      <c r="N3" s="14" t="s">
        <v>11</v>
      </c>
      <c r="O3" s="401"/>
      <c r="P3" s="401"/>
      <c r="Q3" s="13"/>
      <c r="R3" s="13"/>
      <c r="AI3" s="328"/>
      <c r="AJ3" s="329"/>
      <c r="AK3" s="329"/>
      <c r="AL3" s="329"/>
      <c r="AM3" s="329"/>
      <c r="AN3" s="329"/>
      <c r="AO3" s="329"/>
      <c r="AP3" s="329"/>
      <c r="AQ3" s="329"/>
      <c r="AR3" s="329"/>
      <c r="AS3" s="329"/>
      <c r="AT3" s="329"/>
      <c r="AU3" s="329"/>
      <c r="AV3" s="329"/>
      <c r="AW3" s="329"/>
      <c r="AX3" s="329"/>
      <c r="AY3" s="329"/>
      <c r="AZ3" s="329"/>
      <c r="BA3" s="329"/>
      <c r="BB3" s="329"/>
      <c r="BC3" s="329"/>
      <c r="BD3" s="329"/>
      <c r="BE3" s="329"/>
      <c r="BF3" s="330"/>
    </row>
    <row r="4" spans="2:102" ht="13.95" customHeight="1" thickBot="1" x14ac:dyDescent="0.3">
      <c r="B4" s="12" t="s">
        <v>12</v>
      </c>
      <c r="C4" s="13"/>
      <c r="D4" s="409"/>
      <c r="E4" s="409"/>
      <c r="F4" s="409"/>
      <c r="G4" s="409"/>
      <c r="H4" s="409"/>
      <c r="I4" s="409"/>
      <c r="J4" s="409"/>
      <c r="K4" s="409"/>
      <c r="L4" s="13"/>
      <c r="M4" s="13"/>
      <c r="N4" s="14" t="s">
        <v>13</v>
      </c>
      <c r="O4" s="400"/>
      <c r="P4" s="400"/>
      <c r="Q4" s="13"/>
      <c r="R4" s="13"/>
      <c r="U4" s="318" t="s">
        <v>14</v>
      </c>
      <c r="V4" s="365" t="s">
        <v>15</v>
      </c>
      <c r="W4" s="366"/>
      <c r="X4" s="366"/>
      <c r="Y4" s="366"/>
      <c r="Z4" s="366"/>
      <c r="AA4" s="366"/>
      <c r="AB4" s="366"/>
      <c r="AC4" s="366"/>
      <c r="AD4" s="366"/>
      <c r="AE4" s="366"/>
      <c r="AF4" s="366"/>
      <c r="AG4" s="367"/>
      <c r="AH4" s="258"/>
      <c r="AI4" s="315" t="str">
        <f>+AL33</f>
        <v>FY2026</v>
      </c>
      <c r="AJ4" s="316"/>
      <c r="AK4" s="316"/>
      <c r="AL4" s="317"/>
      <c r="AM4" s="361" t="str">
        <f>+AL34</f>
        <v>FY2027</v>
      </c>
      <c r="AN4" s="362"/>
      <c r="AO4" s="362"/>
      <c r="AP4" s="363"/>
      <c r="AQ4" s="427" t="str">
        <f>+AL35</f>
        <v>FY2028</v>
      </c>
      <c r="AR4" s="428"/>
      <c r="AS4" s="428"/>
      <c r="AT4" s="429"/>
      <c r="AU4" s="424" t="str">
        <f>+AL36</f>
        <v>FY2029</v>
      </c>
      <c r="AV4" s="425"/>
      <c r="AW4" s="425"/>
      <c r="AX4" s="426"/>
      <c r="AY4" s="421" t="str">
        <f>+AL37</f>
        <v>FY2030</v>
      </c>
      <c r="AZ4" s="422"/>
      <c r="BA4" s="422"/>
      <c r="BB4" s="423"/>
      <c r="BC4" s="442" t="str">
        <f>+AL38</f>
        <v>FY2031</v>
      </c>
      <c r="BD4" s="443"/>
      <c r="BE4" s="443"/>
      <c r="BF4" s="444"/>
      <c r="BG4" s="22"/>
    </row>
    <row r="5" spans="2:102" ht="14.4" customHeight="1" x14ac:dyDescent="0.25">
      <c r="B5" s="404" t="s">
        <v>16</v>
      </c>
      <c r="C5" s="405"/>
      <c r="D5" s="405"/>
      <c r="E5" s="405"/>
      <c r="F5" s="405"/>
      <c r="G5" s="405"/>
      <c r="H5" s="405"/>
      <c r="I5" s="405"/>
      <c r="J5" s="405"/>
      <c r="K5" s="190"/>
      <c r="L5" s="13"/>
      <c r="M5" s="399" t="s">
        <v>17</v>
      </c>
      <c r="N5" s="399"/>
      <c r="O5" s="399"/>
      <c r="P5" s="399"/>
      <c r="Q5" s="399"/>
      <c r="R5" s="399"/>
      <c r="U5" s="319"/>
      <c r="V5" s="368"/>
      <c r="W5" s="369"/>
      <c r="X5" s="369"/>
      <c r="Y5" s="369"/>
      <c r="Z5" s="369"/>
      <c r="AA5" s="369"/>
      <c r="AB5" s="369"/>
      <c r="AC5" s="369"/>
      <c r="AD5" s="369"/>
      <c r="AE5" s="369"/>
      <c r="AF5" s="369"/>
      <c r="AG5" s="370"/>
      <c r="AH5" s="259"/>
      <c r="AI5" s="215"/>
      <c r="AJ5" s="51" t="s">
        <v>18</v>
      </c>
      <c r="AK5" s="51" t="s">
        <v>19</v>
      </c>
      <c r="AL5" s="285" t="s">
        <v>20</v>
      </c>
      <c r="AM5" s="284"/>
      <c r="AN5" s="51" t="s">
        <v>18</v>
      </c>
      <c r="AO5" s="51" t="s">
        <v>19</v>
      </c>
      <c r="AP5" s="285" t="s">
        <v>20</v>
      </c>
      <c r="AQ5" s="284"/>
      <c r="AR5" s="51" t="s">
        <v>18</v>
      </c>
      <c r="AS5" s="51" t="s">
        <v>19</v>
      </c>
      <c r="AT5" s="285" t="s">
        <v>20</v>
      </c>
      <c r="AU5" s="284"/>
      <c r="AV5" s="51" t="s">
        <v>18</v>
      </c>
      <c r="AW5" s="51" t="s">
        <v>19</v>
      </c>
      <c r="AX5" s="285" t="s">
        <v>20</v>
      </c>
      <c r="AY5" s="284"/>
      <c r="AZ5" s="51" t="s">
        <v>18</v>
      </c>
      <c r="BA5" s="51" t="s">
        <v>19</v>
      </c>
      <c r="BB5" s="285" t="s">
        <v>20</v>
      </c>
      <c r="BC5" s="284"/>
      <c r="BD5" s="51" t="s">
        <v>18</v>
      </c>
      <c r="BE5" s="51" t="s">
        <v>19</v>
      </c>
      <c r="BF5" s="285" t="s">
        <v>20</v>
      </c>
      <c r="BG5" s="22"/>
      <c r="BH5" s="430" t="s">
        <v>21</v>
      </c>
      <c r="BI5" s="431"/>
      <c r="BJ5" s="431"/>
      <c r="BK5" s="431"/>
      <c r="BL5" s="431"/>
      <c r="BM5" s="431"/>
      <c r="BN5" s="431"/>
      <c r="BO5" s="431"/>
      <c r="BP5" s="431"/>
      <c r="BQ5" s="431"/>
      <c r="BR5" s="431"/>
      <c r="BS5" s="431"/>
      <c r="BT5" s="431"/>
      <c r="BU5" s="431"/>
      <c r="BV5" s="431"/>
      <c r="BW5" s="431"/>
      <c r="BX5" s="431"/>
      <c r="BY5" s="431"/>
      <c r="BZ5" s="431"/>
      <c r="CA5" s="431"/>
      <c r="CB5" s="431"/>
      <c r="CC5" s="431"/>
      <c r="CD5" s="431"/>
      <c r="CE5" s="431"/>
      <c r="CF5" s="431"/>
      <c r="CG5" s="431"/>
      <c r="CH5" s="431"/>
      <c r="CI5" s="431"/>
      <c r="CJ5" s="431"/>
      <c r="CK5" s="431"/>
      <c r="CL5" s="431"/>
      <c r="CM5" s="431"/>
      <c r="CN5" s="431"/>
      <c r="CO5" s="431"/>
      <c r="CP5" s="431"/>
      <c r="CQ5" s="431"/>
      <c r="CR5" s="431"/>
      <c r="CS5" s="431"/>
      <c r="CT5" s="431"/>
      <c r="CU5" s="431"/>
      <c r="CV5" s="431"/>
      <c r="CW5" s="432"/>
    </row>
    <row r="6" spans="2:102" ht="15" customHeight="1" thickBot="1" x14ac:dyDescent="0.3">
      <c r="B6" s="406" t="s">
        <v>22</v>
      </c>
      <c r="C6" s="407"/>
      <c r="D6" s="407"/>
      <c r="E6" s="407"/>
      <c r="F6" s="407"/>
      <c r="G6" s="407"/>
      <c r="H6" s="407"/>
      <c r="I6" s="407"/>
      <c r="J6" s="407"/>
      <c r="K6" s="407"/>
      <c r="L6" s="407"/>
      <c r="M6" s="407"/>
      <c r="N6" s="407"/>
      <c r="O6" s="407"/>
      <c r="P6" s="407"/>
      <c r="Q6" s="407"/>
      <c r="R6" s="407"/>
      <c r="U6" s="319"/>
      <c r="V6" s="371"/>
      <c r="W6" s="372"/>
      <c r="X6" s="372"/>
      <c r="Y6" s="372"/>
      <c r="Z6" s="372"/>
      <c r="AA6" s="372"/>
      <c r="AB6" s="372"/>
      <c r="AC6" s="372"/>
      <c r="AD6" s="372"/>
      <c r="AE6" s="372"/>
      <c r="AF6" s="372"/>
      <c r="AG6" s="373"/>
      <c r="AH6" s="259"/>
      <c r="AI6" s="216" t="s">
        <v>23</v>
      </c>
      <c r="AJ6" s="52">
        <f>IF(AND($O$3&gt;=$AM$33,$O$3&lt;=$AN$33),$O$3,IF($O$3&lt;$AM$33,$AM$33,"Er"))</f>
        <v>45839</v>
      </c>
      <c r="AK6" s="52">
        <f>IF(AND($O$4&gt;=$AM$33,$O$4&lt;=$AN$33),$O$4,IF($O$4&lt;=$AM$33,$AM$33,IF($O$4&gt;$AN$33,$AN$33,"Er")))</f>
        <v>45839</v>
      </c>
      <c r="AL6" s="53">
        <f>IF(AJ6="Er",0,DATEDIF(AJ6,AK6,"m")+ROUND(DAY(AK6)/DAY(DATE(YEAR(AK6),MONTH(AK6)+1,0)),0))</f>
        <v>0</v>
      </c>
      <c r="AM6" s="54" t="s">
        <v>23</v>
      </c>
      <c r="AN6" s="52">
        <f>IF(AND($O$3&gt;=$AM$34,$O$3&lt;=$AN$34),$O$3,IF($O$3&lt;$AM$34,$AM$34,"Er"))</f>
        <v>46204</v>
      </c>
      <c r="AO6" s="52">
        <f>IF(AND($O$4&gt;=$AM$34,$O$4&lt;=$AN$34),$O$4,IF($O$4&lt;=$AM$34,$AM$34,IF($O$4&gt;$AN$34,$AN$34,"Er")))</f>
        <v>46204</v>
      </c>
      <c r="AP6" s="53">
        <f>IF(AN6="Er",0,DATEDIF(AN6,AO6,"m")+ROUND(DAY(AO6)/DAY(DATE(YEAR(AO6),MONTH(AO6)+1,0)),0))</f>
        <v>0</v>
      </c>
      <c r="AQ6" s="54" t="s">
        <v>23</v>
      </c>
      <c r="AR6" s="52">
        <f>IF(AND($O$3&gt;=$AM$35,$O$3&lt;=$AN$35),$O$3,IF($O$3&lt;$AM$35,$AM$35,"Er"))</f>
        <v>46569</v>
      </c>
      <c r="AS6" s="52">
        <f>IF(AND($O$4&gt;=$AM$35,$O$4&lt;=$AN$35),$O$4,IF($O$4&lt;=$AM$35,$AM$35,IF($O$4&gt;$AN$35,$AN$35,"Er")))</f>
        <v>46569</v>
      </c>
      <c r="AT6" s="53">
        <f>IF(AR6="Er",0,DATEDIF(AR6,AS6,"m")+ROUND(DAY(AS6)/DAY(DATE(YEAR(AS6),MONTH(AS6)+1,0)),0))</f>
        <v>0</v>
      </c>
      <c r="AU6" s="54" t="s">
        <v>23</v>
      </c>
      <c r="AV6" s="52">
        <f>IF(AND($O$3&gt;=$AM$36,$O$3&lt;=$AN$36),$O$3,IF($O$3&lt;$AM$36,$AM$36,"Er"))</f>
        <v>46935</v>
      </c>
      <c r="AW6" s="52">
        <f>IF(AND($O$4&gt;=$AM$36,$O$4&lt;=$AN$36),$O$4,IF($O$4&lt;=$AM$36,$AM$36,IF($O$4&gt;$AN$36,$AN$36,"Er")))</f>
        <v>46935</v>
      </c>
      <c r="AX6" s="53">
        <f>IF(AV6="Er",0,DATEDIF(AV6,AW6,"m")+ROUND(DAY(AW6)/DAY(DATE(YEAR(AW6),MONTH(AW6)+1,0)),0))</f>
        <v>0</v>
      </c>
      <c r="AY6" s="54" t="s">
        <v>23</v>
      </c>
      <c r="AZ6" s="52">
        <f>IF(AND($O$3&gt;=$AM$37,$O$3&lt;=$AN$37),$O$3,IF($O$3&lt;$AM$37,$AM$37,"Er"))</f>
        <v>47300</v>
      </c>
      <c r="BA6" s="52">
        <f>IF(AND($O$4&gt;=$AM$37,$O$4&lt;=$AN$37),$O$4,IF($O$4&lt;=$AM$37,$AM$37,IF($O$4&gt;$AN$37,$AN$37,"Er")))</f>
        <v>47300</v>
      </c>
      <c r="BB6" s="53">
        <f>IF(AZ6="Er",0,DATEDIF(AZ6,BA6,"m")+ROUND(DAY(BA6)/DAY(DATE(YEAR(BA6),MONTH(BA6)+1,0)),0))</f>
        <v>0</v>
      </c>
      <c r="BC6" s="54" t="s">
        <v>23</v>
      </c>
      <c r="BD6" s="52">
        <f>IF(AND($O$3&gt;=$AM$37,$O$3&lt;=$AN$37),$O$3,IF($O$3&lt;$AM$37,$AM$37,"Er"))</f>
        <v>47300</v>
      </c>
      <c r="BE6" s="52">
        <f>IF(AND($O$4&gt;=$AM$37,$O$4&lt;=$AN$37),$O$4,IF($O$4&lt;=$AM$37,$AM$37,IF($O$4&gt;$AN$37,$AN$37,"Er")))</f>
        <v>47300</v>
      </c>
      <c r="BF6" s="53">
        <f>IF(BD6="Er",0,DATEDIF(BD6,BE6,"m")+ROUND(DAY(BE6)/DAY(DATE(YEAR(BE6),MONTH(BE6)+1,0)),0))</f>
        <v>0</v>
      </c>
      <c r="BG6" s="22"/>
      <c r="BH6" s="433"/>
      <c r="BI6" s="434"/>
      <c r="BJ6" s="434"/>
      <c r="BK6" s="434"/>
      <c r="BL6" s="434"/>
      <c r="BM6" s="434"/>
      <c r="BN6" s="434"/>
      <c r="BO6" s="434"/>
      <c r="BP6" s="434"/>
      <c r="BQ6" s="434"/>
      <c r="BR6" s="434"/>
      <c r="BS6" s="434"/>
      <c r="BT6" s="434"/>
      <c r="BU6" s="434"/>
      <c r="BV6" s="434"/>
      <c r="BW6" s="434"/>
      <c r="BX6" s="434"/>
      <c r="BY6" s="434"/>
      <c r="BZ6" s="434"/>
      <c r="CA6" s="434"/>
      <c r="CB6" s="434"/>
      <c r="CC6" s="434"/>
      <c r="CD6" s="434"/>
      <c r="CE6" s="434"/>
      <c r="CF6" s="434"/>
      <c r="CG6" s="434"/>
      <c r="CH6" s="434"/>
      <c r="CI6" s="434"/>
      <c r="CJ6" s="434"/>
      <c r="CK6" s="434"/>
      <c r="CL6" s="434"/>
      <c r="CM6" s="434"/>
      <c r="CN6" s="434"/>
      <c r="CO6" s="434"/>
      <c r="CP6" s="434"/>
      <c r="CQ6" s="434"/>
      <c r="CR6" s="434"/>
      <c r="CS6" s="434"/>
      <c r="CT6" s="434"/>
      <c r="CU6" s="434"/>
      <c r="CV6" s="434"/>
      <c r="CW6" s="435"/>
    </row>
    <row r="7" spans="2:102" ht="12.6" thickBot="1" x14ac:dyDescent="0.3">
      <c r="B7" s="408" t="s">
        <v>24</v>
      </c>
      <c r="C7" s="408"/>
      <c r="D7" s="408"/>
      <c r="E7" s="360" t="s">
        <v>25</v>
      </c>
      <c r="F7" s="360"/>
      <c r="G7" s="360" t="s">
        <v>26</v>
      </c>
      <c r="H7" s="360" t="s">
        <v>27</v>
      </c>
      <c r="I7" s="334" t="s">
        <v>28</v>
      </c>
      <c r="J7" s="334" t="s">
        <v>29</v>
      </c>
      <c r="K7" s="334"/>
      <c r="L7" s="183"/>
      <c r="M7" s="188" t="str">
        <f>+AL33</f>
        <v>FY2026</v>
      </c>
      <c r="N7" s="188" t="str">
        <f>+AL34</f>
        <v>FY2027</v>
      </c>
      <c r="O7" s="188" t="str">
        <f>+AL35</f>
        <v>FY2028</v>
      </c>
      <c r="P7" s="188" t="str">
        <f>+AL36</f>
        <v>FY2029</v>
      </c>
      <c r="Q7" s="188" t="str">
        <f>+AL37</f>
        <v>FY2030</v>
      </c>
      <c r="R7" s="188" t="str">
        <f>+AL38</f>
        <v>FY2031</v>
      </c>
      <c r="U7" s="319"/>
      <c r="V7" s="454" t="str">
        <f>+AL33</f>
        <v>FY2026</v>
      </c>
      <c r="W7" s="455"/>
      <c r="X7" s="462" t="str">
        <f>+AL34</f>
        <v>FY2027</v>
      </c>
      <c r="Y7" s="463"/>
      <c r="Z7" s="460" t="str">
        <f>+AL35</f>
        <v>FY2028</v>
      </c>
      <c r="AA7" s="461"/>
      <c r="AB7" s="458" t="str">
        <f>+AL36</f>
        <v>FY2029</v>
      </c>
      <c r="AC7" s="459"/>
      <c r="AD7" s="456" t="str">
        <f>+AL37</f>
        <v>FY2030</v>
      </c>
      <c r="AE7" s="457"/>
      <c r="AF7" s="465" t="str">
        <f>+AL38</f>
        <v>FY2031</v>
      </c>
      <c r="AG7" s="466"/>
      <c r="AH7" s="259"/>
      <c r="AI7" s="217" t="s">
        <v>30</v>
      </c>
      <c r="AJ7" s="55">
        <f>IF(AND($O$3&gt;=$AO$33,$O$3&lt;=$AP$33),$O$3,IF($O$3&lt;$AO$33,$AO$33,IF(AND($O$3&lt;=$AN$33,$O$3&gt;$AP$33),$AP$33,"Er")))</f>
        <v>45901</v>
      </c>
      <c r="AK7" s="55">
        <f>IF(AND($O$4&gt;=$AO$33,$O$4&lt;=$AP$33),$O$4,IF($O$4&lt;=$AO$33,$AO$33,IF($O$4&gt;=$AP$33,$AP$33,"Er")))</f>
        <v>45901</v>
      </c>
      <c r="AL7" s="56">
        <f>IF(AJ7="Er",0,DATEDIF(AJ7,AK7,"m")+ROUND(DAY(AK7)/DAY(DATE(YEAR(AK7),MONTH(AK7)+1,0)),0))</f>
        <v>0</v>
      </c>
      <c r="AM7" s="57" t="s">
        <v>30</v>
      </c>
      <c r="AN7" s="55">
        <f>IF(AND($O$3&gt;=$AO$34,$O$3&lt;=$AP$34),$O$3,IF($O$3&lt;$AO$34,$AO$34,IF(AND($O$3&lt;=$AN$34,$O$3&gt;$AP$34),$AP$34,"Er")))</f>
        <v>46266</v>
      </c>
      <c r="AO7" s="55">
        <f>IF(AND($O$4&gt;=$AO$34,$O$4&lt;=$AP$34),$O$4,IF($O$4&lt;=$AO$34,$AO$34,IF($O$4&gt;=$AP$34,$AP$34,"Er")))</f>
        <v>46266</v>
      </c>
      <c r="AP7" s="56">
        <f>IF(AN7="Er",0,DATEDIF(AN7,AO7,"m")+ROUND(DAY(AO7)/DAY(DATE(YEAR(AO7),MONTH(AO7)+1,0)),0))</f>
        <v>0</v>
      </c>
      <c r="AQ7" s="57" t="s">
        <v>30</v>
      </c>
      <c r="AR7" s="55">
        <f>IF(AND($O$3&gt;=$AO$35,$O$3&lt;=$AP$35),$O$3,IF($O$3&lt;$AO$35,$AO$35,IF(AND($O$3&lt;=$AN$35,$O$3&gt;$AP$35),$AP$35,"Er")))</f>
        <v>46631</v>
      </c>
      <c r="AS7" s="55">
        <f>IF(AND($O$4&gt;=$AO$35,$O$4&lt;=$AP$35),$O$4,IF($O$4&lt;=$AO$35,$AO$35,IF($O$4&gt;=$AP$35,$AP$35,"Er")))</f>
        <v>46631</v>
      </c>
      <c r="AT7" s="56">
        <f>IF(AR7="Er",0,DATEDIF(AR7,AS7,"m")+ROUND(DAY(AS7)/DAY(DATE(YEAR(AS7),MONTH(AS7)+1,0)),0))</f>
        <v>0</v>
      </c>
      <c r="AU7" s="57" t="s">
        <v>30</v>
      </c>
      <c r="AV7" s="55">
        <f>IF(AND($O$3&gt;=$AO$36,$O$3&lt;=$AP$36),$O$3,IF($O$3&lt;$AO$36,$AO$36,IF(AND($O$3&lt;=$AN$36,$O$3&gt;$AP$36),$AP$36,"Er")))</f>
        <v>46997</v>
      </c>
      <c r="AW7" s="55">
        <f>IF(AND($O$4&gt;=$AO$36,$O$4&lt;=$AP$36),$O$4,IF($O$4&lt;=$AO$36,$AO$36,IF($O$4&gt;=$AP$36,$AP$36,"Er")))</f>
        <v>46997</v>
      </c>
      <c r="AX7" s="56">
        <f>IF(AV7="Er",0,DATEDIF(AV7,AW7,"m")+ROUND(DAY(AW7)/DAY(DATE(YEAR(AW7),MONTH(AW7)+1,0)),0))</f>
        <v>0</v>
      </c>
      <c r="AY7" s="57" t="s">
        <v>30</v>
      </c>
      <c r="AZ7" s="55">
        <f>IF(AND($O$3&gt;=$AO$37,$O$3&lt;=$AP$37),$O$3,IF($O$3&lt;$AO$37,$AO$37,IF(AND($O$3&lt;=$AN$37,$O$3&gt;$AP$37),$AP$37,"Er")))</f>
        <v>47362</v>
      </c>
      <c r="BA7" s="55">
        <f>IF(AND($O$4&gt;=$AO$37,$O$4&lt;=$AP$37),$O$4,IF($O$4&lt;=$AO$37,$AO$37,IF($O$4&gt;=$AP$37,$AP$37,"Er")))</f>
        <v>47362</v>
      </c>
      <c r="BB7" s="56">
        <f>IF(AZ7="Er",0,DATEDIF(AZ7,BA7,"m")+ROUND(DAY(BA7)/DAY(DATE(YEAR(BA7),MONTH(BA7)+1,0)),0))</f>
        <v>0</v>
      </c>
      <c r="BC7" s="57" t="s">
        <v>30</v>
      </c>
      <c r="BD7" s="55">
        <f>IF(AND($O$3&gt;=$AO$37,$O$3&lt;=$AP$37),$O$3,IF($O$3&lt;$AO$37,$AO$37,IF(AND($O$3&lt;=$AN$37,$O$3&gt;$AP$37),$AP$37,"Er")))</f>
        <v>47362</v>
      </c>
      <c r="BE7" s="55">
        <f>IF(AND($O$4&gt;=$AO$37,$O$4&lt;=$AP$37),$O$4,IF($O$4&lt;=$AO$37,$AO$37,IF($O$4&gt;=$AP$37,$AP$37,"Er")))</f>
        <v>47362</v>
      </c>
      <c r="BF7" s="56">
        <f>IF(BD7="Er",0,DATEDIF(BD7,BE7,"m")+ROUND(DAY(BE7)/DAY(DATE(YEAR(BE7),MONTH(BE7)+1,0)),0))</f>
        <v>0</v>
      </c>
      <c r="BG7" s="22"/>
      <c r="BH7" s="438" t="str">
        <f>+$AL$33</f>
        <v>FY2026</v>
      </c>
      <c r="BI7" s="439"/>
      <c r="BJ7" s="439"/>
      <c r="BK7" s="439" t="s">
        <v>31</v>
      </c>
      <c r="BL7" s="439"/>
      <c r="BM7" s="439" t="s">
        <v>32</v>
      </c>
      <c r="BN7" s="464"/>
      <c r="BO7" s="440" t="str">
        <f>+$AL$34</f>
        <v>FY2027</v>
      </c>
      <c r="BP7" s="441"/>
      <c r="BQ7" s="441"/>
      <c r="BR7" s="441" t="s">
        <v>31</v>
      </c>
      <c r="BS7" s="441"/>
      <c r="BT7" s="441" t="s">
        <v>32</v>
      </c>
      <c r="BU7" s="449"/>
      <c r="BV7" s="450" t="str">
        <f>+$AL$35</f>
        <v>FY2028</v>
      </c>
      <c r="BW7" s="450"/>
      <c r="BX7" s="450"/>
      <c r="BY7" s="450" t="s">
        <v>31</v>
      </c>
      <c r="BZ7" s="450"/>
      <c r="CA7" s="450" t="s">
        <v>32</v>
      </c>
      <c r="CB7" s="451"/>
      <c r="CC7" s="452" t="str">
        <f>+$AL$36</f>
        <v>FY2029</v>
      </c>
      <c r="CD7" s="452"/>
      <c r="CE7" s="452"/>
      <c r="CF7" s="452" t="s">
        <v>31</v>
      </c>
      <c r="CG7" s="452"/>
      <c r="CH7" s="452" t="s">
        <v>32</v>
      </c>
      <c r="CI7" s="453"/>
      <c r="CJ7" s="447" t="str">
        <f>+$AL$37</f>
        <v>FY2030</v>
      </c>
      <c r="CK7" s="447"/>
      <c r="CL7" s="447"/>
      <c r="CM7" s="447" t="s">
        <v>31</v>
      </c>
      <c r="CN7" s="447"/>
      <c r="CO7" s="447" t="s">
        <v>32</v>
      </c>
      <c r="CP7" s="448"/>
      <c r="CQ7" s="445" t="str">
        <f>+$AL$38</f>
        <v>FY2031</v>
      </c>
      <c r="CR7" s="445"/>
      <c r="CS7" s="445"/>
      <c r="CT7" s="445" t="s">
        <v>31</v>
      </c>
      <c r="CU7" s="445"/>
      <c r="CV7" s="445" t="s">
        <v>32</v>
      </c>
      <c r="CW7" s="446"/>
    </row>
    <row r="8" spans="2:102" ht="12.6" thickBot="1" x14ac:dyDescent="0.3">
      <c r="B8" s="324" t="s">
        <v>33</v>
      </c>
      <c r="C8" s="324"/>
      <c r="D8" s="187" t="s">
        <v>34</v>
      </c>
      <c r="E8" s="334"/>
      <c r="F8" s="334"/>
      <c r="G8" s="334"/>
      <c r="H8" s="334"/>
      <c r="I8" s="334"/>
      <c r="J8" s="202" t="s">
        <v>35</v>
      </c>
      <c r="K8" s="187" t="s">
        <v>36</v>
      </c>
      <c r="L8" s="183"/>
      <c r="M8" s="186" t="str">
        <f>TEXT(AM33,"m/d/yy")&amp;" - "&amp;TEXT(AN33,"m/d/yy")</f>
        <v>7/1/25 - 6/30/26</v>
      </c>
      <c r="N8" s="186" t="str">
        <f>TEXT(AM34,"m/d/yy")&amp;" - "&amp;TEXT(AN34,"m/d/yy")</f>
        <v>7/1/26 - 6/30/27</v>
      </c>
      <c r="O8" s="186" t="str">
        <f>TEXT(AM35,"m/d/yy")&amp;" - "&amp;TEXT(AN35,"m/d/yy")</f>
        <v>7/1/27 - 6/30/28</v>
      </c>
      <c r="P8" s="186" t="str">
        <f>TEXT(AM36,"m/d/yy")&amp;" - "&amp;TEXT(AN36,"m/d/yy")</f>
        <v>7/1/28 - 6/30/29</v>
      </c>
      <c r="Q8" s="186" t="str">
        <f>TEXT(AM37,"m/d/yy")&amp;" - "&amp;TEXT(AN37,"m/d/yy")</f>
        <v>7/1/29 - 6/30/30</v>
      </c>
      <c r="R8" s="186" t="str">
        <f>TEXT(AM38,"m/d/yy")&amp;" - "&amp;TEXT(AN38,"m/d/yy")</f>
        <v>7/1/30 - 6/30/31</v>
      </c>
      <c r="T8" s="58" t="s">
        <v>27</v>
      </c>
      <c r="U8" s="319"/>
      <c r="V8" s="264" t="s">
        <v>37</v>
      </c>
      <c r="W8" s="265" t="s">
        <v>38</v>
      </c>
      <c r="X8" s="270" t="s">
        <v>37</v>
      </c>
      <c r="Y8" s="271" t="s">
        <v>38</v>
      </c>
      <c r="Z8" s="272" t="s">
        <v>37</v>
      </c>
      <c r="AA8" s="273" t="s">
        <v>38</v>
      </c>
      <c r="AB8" s="274" t="s">
        <v>37</v>
      </c>
      <c r="AC8" s="275" t="s">
        <v>38</v>
      </c>
      <c r="AD8" s="276" t="s">
        <v>37</v>
      </c>
      <c r="AE8" s="277" t="s">
        <v>38</v>
      </c>
      <c r="AF8" s="276" t="s">
        <v>37</v>
      </c>
      <c r="AG8" s="277" t="s">
        <v>38</v>
      </c>
      <c r="AH8" s="259"/>
      <c r="AI8" s="62" t="s">
        <v>39</v>
      </c>
      <c r="AJ8" s="59" t="s">
        <v>40</v>
      </c>
      <c r="AK8" s="60" t="s">
        <v>39</v>
      </c>
      <c r="AL8" s="61" t="s">
        <v>40</v>
      </c>
      <c r="AM8" s="62" t="s">
        <v>39</v>
      </c>
      <c r="AN8" s="59" t="s">
        <v>40</v>
      </c>
      <c r="AO8" s="60" t="s">
        <v>39</v>
      </c>
      <c r="AP8" s="61" t="s">
        <v>40</v>
      </c>
      <c r="AQ8" s="62" t="s">
        <v>39</v>
      </c>
      <c r="AR8" s="59" t="s">
        <v>40</v>
      </c>
      <c r="AS8" s="60" t="s">
        <v>39</v>
      </c>
      <c r="AT8" s="61" t="s">
        <v>40</v>
      </c>
      <c r="AU8" s="62" t="s">
        <v>39</v>
      </c>
      <c r="AV8" s="59" t="s">
        <v>40</v>
      </c>
      <c r="AW8" s="60" t="s">
        <v>39</v>
      </c>
      <c r="AX8" s="61" t="s">
        <v>40</v>
      </c>
      <c r="AY8" s="62" t="s">
        <v>39</v>
      </c>
      <c r="AZ8" s="59" t="s">
        <v>40</v>
      </c>
      <c r="BA8" s="60" t="s">
        <v>39</v>
      </c>
      <c r="BB8" s="61" t="s">
        <v>40</v>
      </c>
      <c r="BC8" s="62" t="s">
        <v>39</v>
      </c>
      <c r="BD8" s="59" t="s">
        <v>40</v>
      </c>
      <c r="BE8" s="60" t="s">
        <v>39</v>
      </c>
      <c r="BF8" s="61" t="s">
        <v>40</v>
      </c>
      <c r="BG8" s="22"/>
      <c r="BH8" s="255" t="s">
        <v>35</v>
      </c>
      <c r="BI8" s="256" t="s">
        <v>36</v>
      </c>
      <c r="BJ8" s="256" t="s">
        <v>41</v>
      </c>
      <c r="BK8" s="256" t="s">
        <v>40</v>
      </c>
      <c r="BL8" s="256" t="s">
        <v>39</v>
      </c>
      <c r="BM8" s="256" t="s">
        <v>40</v>
      </c>
      <c r="BN8" s="257" t="s">
        <v>39</v>
      </c>
      <c r="BO8" s="242" t="s">
        <v>35</v>
      </c>
      <c r="BP8" s="243" t="s">
        <v>36</v>
      </c>
      <c r="BQ8" s="243" t="s">
        <v>41</v>
      </c>
      <c r="BR8" s="243" t="s">
        <v>40</v>
      </c>
      <c r="BS8" s="243" t="s">
        <v>39</v>
      </c>
      <c r="BT8" s="243" t="s">
        <v>40</v>
      </c>
      <c r="BU8" s="244" t="s">
        <v>39</v>
      </c>
      <c r="BV8" s="237" t="s">
        <v>35</v>
      </c>
      <c r="BW8" s="237" t="s">
        <v>36</v>
      </c>
      <c r="BX8" s="237" t="s">
        <v>41</v>
      </c>
      <c r="BY8" s="237" t="s">
        <v>40</v>
      </c>
      <c r="BZ8" s="237" t="s">
        <v>39</v>
      </c>
      <c r="CA8" s="237" t="s">
        <v>40</v>
      </c>
      <c r="CB8" s="238" t="s">
        <v>39</v>
      </c>
      <c r="CC8" s="232" t="s">
        <v>35</v>
      </c>
      <c r="CD8" s="232" t="s">
        <v>36</v>
      </c>
      <c r="CE8" s="232" t="s">
        <v>41</v>
      </c>
      <c r="CF8" s="232" t="s">
        <v>40</v>
      </c>
      <c r="CG8" s="232" t="s">
        <v>39</v>
      </c>
      <c r="CH8" s="232" t="s">
        <v>40</v>
      </c>
      <c r="CI8" s="233" t="s">
        <v>39</v>
      </c>
      <c r="CJ8" s="218" t="s">
        <v>35</v>
      </c>
      <c r="CK8" s="218" t="s">
        <v>36</v>
      </c>
      <c r="CL8" s="218" t="s">
        <v>41</v>
      </c>
      <c r="CM8" s="218" t="s">
        <v>40</v>
      </c>
      <c r="CN8" s="218" t="s">
        <v>39</v>
      </c>
      <c r="CO8" s="286" t="s">
        <v>40</v>
      </c>
      <c r="CP8" s="287" t="s">
        <v>39</v>
      </c>
      <c r="CQ8" s="301" t="s">
        <v>35</v>
      </c>
      <c r="CR8" s="301" t="s">
        <v>36</v>
      </c>
      <c r="CS8" s="301" t="s">
        <v>41</v>
      </c>
      <c r="CT8" s="301" t="s">
        <v>40</v>
      </c>
      <c r="CU8" s="301" t="s">
        <v>39</v>
      </c>
      <c r="CV8" s="302" t="s">
        <v>40</v>
      </c>
      <c r="CW8" s="303" t="s">
        <v>39</v>
      </c>
    </row>
    <row r="9" spans="2:102" x14ac:dyDescent="0.25">
      <c r="B9" s="364"/>
      <c r="C9" s="364"/>
      <c r="D9" s="2"/>
      <c r="E9" s="397"/>
      <c r="F9" s="398"/>
      <c r="G9" s="3"/>
      <c r="H9" s="2"/>
      <c r="I9" s="198"/>
      <c r="J9" s="214"/>
      <c r="K9" s="206"/>
      <c r="L9" s="183"/>
      <c r="M9" s="15">
        <f>IF($D9=$Z$49,$V9,IF(OR($D9=$Z$50,$D9=$Z$51,$D9=$Z$52,$D9=$Z$53),$W9,0))</f>
        <v>0</v>
      </c>
      <c r="N9" s="15">
        <f t="shared" ref="N9:N18" si="0">IF($D9=$Z$49,$X9,IF(OR($D9=$Z$50,$D9=$Z$51,$D9=$Z$52,$D9=$Z$53),$Y9,0))</f>
        <v>0</v>
      </c>
      <c r="O9" s="15">
        <f t="shared" ref="O9:O18" si="1">IF($D9=$Z$49,$Z9,IF(OR($D9=$Z$50,$D9=$Z$51,$D9=$Z$52,$D9=$Z$53),$AA9,0))</f>
        <v>0</v>
      </c>
      <c r="P9" s="15">
        <f t="shared" ref="P9:P18" si="2">IF($D9=$Z$49,$AB9,IF(OR($D9=$Z$50,$D9=$Z$51,$D9=$Z$52,$D9=$Z$53),$AC9,0))</f>
        <v>0</v>
      </c>
      <c r="Q9" s="15">
        <f>IF($D9=$Z$49,$AD9,IF(OR($D9=$Z$50,$D9=$Z$51,$D9=$Z$52,$D9=$Z$53),$AE9,0))</f>
        <v>0</v>
      </c>
      <c r="R9" s="15">
        <f>IF($D9=$Z$49,$AF9,IF(OR($D9=$Z$50,$D9=$Z$51,$D9=$Z$52,$D9=$Z$53),$AG9,0))</f>
        <v>0</v>
      </c>
      <c r="T9" s="22" t="s">
        <v>30</v>
      </c>
      <c r="U9" s="319"/>
      <c r="V9" s="266">
        <f>IF(AND($J9&lt;&gt;"",$H9=$T$9),$BK9,IF(AND($J9&lt;&gt;"",$H9=$T$10),$BL9,IF(AND($J9="",$H9=$T$9),$AJ9,IF(AND($J9="",$H9=$T$10),$AI9,0))))</f>
        <v>0</v>
      </c>
      <c r="W9" s="267">
        <f t="shared" ref="W9:W19" si="3">IF(AND($J9&lt;&gt;"",$H9=$T$9),$BM9,IF(AND($J9&lt;&gt;"",$H9=$T$10),$BN9,IF(AND($J9="",$H9=$T$9),$AL9,IF(AND($J9="",$H9=$T$10),$AK9,0))))</f>
        <v>0</v>
      </c>
      <c r="X9" s="266">
        <f t="shared" ref="X9:X19" si="4">IF(AND($J9&lt;&gt;"",$H9=$T$9),$BR9,IF(AND($J9&lt;&gt;"",$H9=$T$10),$BS9,IF(AND($J9="",$H9=$T$9),$AN9,IF(AND($J9="",$H9=$T$10),$AM9,0))))</f>
        <v>0</v>
      </c>
      <c r="Y9" s="267">
        <f t="shared" ref="Y9:Y19" si="5">IF(AND($J9&lt;&gt;"",$H9=$T$9),$BT9,IF(AND($J9&lt;&gt;"",$H9=$T$10),$BU9,IF(AND($J9="",$H9=$T$9),$AP9,IF(AND($J9="",$H9=$T$10),$AO9,0))))</f>
        <v>0</v>
      </c>
      <c r="Z9" s="266">
        <f t="shared" ref="Z9:Z19" si="6">IF(AND($J9&lt;&gt;"",$H9=$T$9),$BY9,IF(AND($J9&lt;&gt;"",$H9=$T$10),$BZ9,IF(AND($J9="",$H9=$T$9),$AR9,IF(AND($J9="",$H9=$T$10),$AQ9,0))))</f>
        <v>0</v>
      </c>
      <c r="AA9" s="267">
        <f t="shared" ref="AA9:AA19" si="7">IF(AND($J9&lt;&gt;"",$H9=$T$9),$CA9,IF(AND($J9&lt;&gt;"",$H9=$T$10),$CB9,IF(AND($J9="",$H9=$T$9),$AT9,IF(AND($J9="",$H9=$T$10),$AS9,0))))</f>
        <v>0</v>
      </c>
      <c r="AB9" s="266">
        <f>IF(AND($J9&lt;&gt;"",$H9=$T$9),$CF9,IF(AND($J9&lt;&gt;"",$H9=$T$10),$CG9,IF(AND($J9="",$H9=$T$9),$AV9,IF(AND($J9="",$H9=$T$10),$AU9,0))))</f>
        <v>0</v>
      </c>
      <c r="AC9" s="267">
        <f>IF(AND($J9&lt;&gt;"",$H9=$T$9),$CH9,IF(AND($J9&lt;&gt;"",$H9=$T$10),$CI9,IF(AND($J9="",$H9=$T$9),$AX9,IF(AND($J9="",$H9=$T$10),$AW9,0))))</f>
        <v>0</v>
      </c>
      <c r="AD9" s="266">
        <f>IF(AND($J9&lt;&gt;"",$H9=$T$9),$CM9,IF(AND($J9&lt;&gt;"",$H9=$T$10),$CN9,IF(AND($J9="",$H9=$T$9),$AZ9,IF(AND($J9="",$H9=$T$10),$AY9,0))))</f>
        <v>0</v>
      </c>
      <c r="AE9" s="267">
        <f>IF(AND($J9&lt;&gt;"",$H9=$T$9),$CO9,IF(AND($J9&lt;&gt;"",$H9=$T$10),$CP9,IF(AND($J9="",$H9=$T$9),$BB9,IF(AND($J9="",$H9=$T$10),$BA9,0))))</f>
        <v>0</v>
      </c>
      <c r="AF9" s="266">
        <f>IF(AND($J9&lt;&gt;"",$H9=$T$9),$CT9,IF(AND($J9&lt;&gt;"",$H9=$T$10),$CU9,IF(AND($J9="",$H9=$T$9),$BD9,IF(AND($J9="",$H9=$T$10),$BC9,0))))</f>
        <v>0</v>
      </c>
      <c r="AG9" s="267">
        <f>IF(AND($J9&lt;&gt;"",$H9=$T$9),$CV9,IF(AND($J9&lt;&gt;"",$H9=$T$10),$CW9,IF(AND($J9="",$H9=$T$9),$BF9,IF(AND($J9="",$H9=$T$10),$BE9,0))))</f>
        <v>0</v>
      </c>
      <c r="AH9" s="259"/>
      <c r="AI9" s="204">
        <f t="shared" ref="AI9:AI18" si="8">IF($AJ$6="Er",0,($E9*$AL$20)*G9/12*$AL$6*I9)</f>
        <v>0</v>
      </c>
      <c r="AJ9" s="63">
        <f t="shared" ref="AJ9:AJ18" si="9">IF($AJ$7="Er",0,($E9*$AL$20)*G9/9*$AL$7*I9)</f>
        <v>0</v>
      </c>
      <c r="AK9" s="64">
        <f t="shared" ref="AK9:AK18" si="10">IF($AJ$6="Er", 0, ($E9*$AL$20)*G9/12*$AL$6*I9)</f>
        <v>0</v>
      </c>
      <c r="AL9" s="65">
        <f t="shared" ref="AL9:AL18" si="11">IF($AJ$7="Er", 0, ($E9*$AL$20)*G9/9*$AL$7*I9)</f>
        <v>0</v>
      </c>
      <c r="AM9" s="204">
        <f t="shared" ref="AM9:AM18" si="12">($E9*$AP$20)*$G9/12*$AP$6*$I9</f>
        <v>0</v>
      </c>
      <c r="AN9" s="63">
        <f t="shared" ref="AN9:AN18" si="13">($E9*$AP$20)*$G9/9*$AP$7*$I9</f>
        <v>0</v>
      </c>
      <c r="AO9" s="64">
        <f t="shared" ref="AO9:AO18" si="14">IF($AN$6="Er", 0, E9*G9/12*$AP$6*I9)</f>
        <v>0</v>
      </c>
      <c r="AP9" s="65">
        <f t="shared" ref="AP9:AP18" si="15">IF($AN$7="Er", 0, E9*G9/9*$AP$7*I9)</f>
        <v>0</v>
      </c>
      <c r="AQ9" s="204">
        <f t="shared" ref="AQ9:AQ18" si="16">($E9*$AT$20)*$G9/12*$AT$6*$I9</f>
        <v>0</v>
      </c>
      <c r="AR9" s="63">
        <f t="shared" ref="AR9:AR18" si="17">($E9*$AT$20)*$G9/9*$AT$7*$I9</f>
        <v>0</v>
      </c>
      <c r="AS9" s="64">
        <f t="shared" ref="AS9:AS18" si="18">IF($AR$6="Er", 0, E9*G9/12*$AT$6*I9)</f>
        <v>0</v>
      </c>
      <c r="AT9" s="65">
        <f t="shared" ref="AT9:AT18" si="19">IF($AR$7="Er", 0, E9*G9/9*$AT$7*I9)</f>
        <v>0</v>
      </c>
      <c r="AU9" s="204">
        <f t="shared" ref="AU9:AU18" si="20">($E9*$AX$20)*$G9/12*$AX$6*$I9</f>
        <v>0</v>
      </c>
      <c r="AV9" s="63">
        <f t="shared" ref="AV9:AV18" si="21">($E9*$AX$20)*$G9/9*$AX$7*$I9</f>
        <v>0</v>
      </c>
      <c r="AW9" s="64">
        <f t="shared" ref="AW9:AW18" si="22">IF($AV$6="Er", 0, E9*G9/12*$AX$6*I9)</f>
        <v>0</v>
      </c>
      <c r="AX9" s="65">
        <f t="shared" ref="AX9:AX18" si="23">IF($AV$7="Er", 0, E9*G9/9*$AX$7*I9)</f>
        <v>0</v>
      </c>
      <c r="AY9" s="204">
        <f>($E9*$BB$20)*$G9/12*$BB$6*$I9</f>
        <v>0</v>
      </c>
      <c r="AZ9" s="63">
        <f>($E9*$BB$20)*$G9/9*$BB$7*$I9</f>
        <v>0</v>
      </c>
      <c r="BA9" s="64">
        <f>IF($AZ$6="Er", 0, E9*G9/12*$BB$6*I9)</f>
        <v>0</v>
      </c>
      <c r="BB9" s="65">
        <f>IF($AZ$7="Er", 0, E9*G9/9*$BB$7*I9)</f>
        <v>0</v>
      </c>
      <c r="BC9" s="204">
        <f>($E9*$BF$20)*$G9/12*$BF$6*$I9</f>
        <v>0</v>
      </c>
      <c r="BD9" s="63">
        <f>($E9*$BF$20)*$G9/9*$BF$7*$I9</f>
        <v>0</v>
      </c>
      <c r="BE9" s="64">
        <f>IF($BD$6="Er", 0, I9*K9/12*$BF$6*M9)</f>
        <v>0</v>
      </c>
      <c r="BF9" s="65">
        <f>IF($BD$7="Er", 0, I9*K9/9*$BF$7*M9)</f>
        <v>0</v>
      </c>
      <c r="BG9" s="22"/>
      <c r="BH9" s="250">
        <f t="shared" ref="BH9:BH18" si="24">IF($H9=$T$9,IF(AND($J9&gt;=$AO$33,$J9&lt;=$AP$33),$J9,IF($J9&lt;$AO$33,$AO$33,IF(AND($J9&lt;=$AO$33,$J9&gt;$AP$33),$AP$33,"ER"))),IF($H9=$T$10,IF(AND($J9&gt;=$AM$33,$J9&lt;=$AN$33),$J9,IF($J9&lt;$AM$33,$AM$33,"ER")),0))</f>
        <v>0</v>
      </c>
      <c r="BI9" s="251">
        <f>IF($H9=$T$9, IF(AND($K9&gt;=$AO$33,$K9&lt;=$AP$33),$K9, IF($K9&lt;=$AO$33,$AO$33, IF($K9&gt;=$AP$33,$AP$33, "ER"))),IF($H9=$T10, IF(AND($K9&gt;=$AM$33,$K9&lt;=$AN$33),$K9,IF($K9&lt;=$AM$33,$AM$33,IF($K9&gt;$AN$33,$AN$33,"ER"))),0))</f>
        <v>0</v>
      </c>
      <c r="BJ9" s="252">
        <f t="shared" ref="BJ9:BJ13" si="25">IF($BH9="ER",0,DATEDIF($BH9,$BI9,"M")+ROUND(DAY($BI9)/DAY(DATE(YEAR($BI9),MONTH($BI9)+1,0)),0))</f>
        <v>0</v>
      </c>
      <c r="BK9" s="230">
        <f t="shared" ref="BK9:BK18" si="26">IF($BH9="ER",0, IF($D9=$Z$49,$E9*$BL$20/9*$BJ9*$G9*$I9,0))</f>
        <v>0</v>
      </c>
      <c r="BL9" s="226">
        <f t="shared" ref="BL9:BL18" si="27">IF($BH9="ER",0, IF($D9=$Z$49,$E9*$BL$20/12*$BJ9*$G9*$I9,0))</f>
        <v>0</v>
      </c>
      <c r="BM9" s="230">
        <f t="shared" ref="BM9:BM18" si="28">IF($BH9="ER",0, IF(OR($D9=$Z$50,$D9=$Z$51,$D9=$Z$52,$D9=$Z$53),$E9/9*$BJ9*$G9*$I9,0))</f>
        <v>0</v>
      </c>
      <c r="BN9" s="226">
        <f t="shared" ref="BN9:BN18" si="29">IF($BH9="ER",0, IF(OR($D9=$Z$50,$D9=$Z$51,$D9=$Z$52,$D9=$Z$53),$E9/12*$BJ9*$G9*$I9,0))</f>
        <v>0</v>
      </c>
      <c r="BO9" s="245">
        <f t="shared" ref="BO9:BO18" si="30">IF($H9=$T$9,IF(AND($J9&gt;=$AO$34,$J9&lt;=$AP$34),$J9,IF($J9&lt;$AO$34,$AO$34,IF(AND($J9&lt;=$AO$34,$J9&gt;$AP$34),$AP$34,"ER"))),IF($H9=$T$10,IF(AND($J9&gt;=$AM$34,$J9&lt;=$AN$34),$J9,IF($J9&lt;$AM$34,$AM$34,"ER")),0))</f>
        <v>0</v>
      </c>
      <c r="BP9" s="246">
        <f t="shared" ref="BP9:BP18" si="31">IF($H9=$T$9, IF(AND($K9&gt;=$AO$34,$K9&lt;=$AP$34),$K9, IF($K9&lt;=$AO$34,$AO$34, IF($K9&gt;=$AP$34,$AP$34, "ER"))),IF($H9=$T$10, IF(AND($K9&gt;=$AM$34,$K9&lt;=$AN$34),$K9,IF($K9&lt;=$AM$34,$AM$34,IF($K9&gt;$AN$34,$AN$34,"ER"))),0))</f>
        <v>0</v>
      </c>
      <c r="BQ9" s="247">
        <f t="shared" ref="BQ9:BQ13" si="32">IF($BO9="ER",0,DATEDIF($BO9,$BP9,"M")+ROUND(DAY($BP9)/DAY(DATE(YEAR($BP9),MONTH($BP9)+1,0)),0))</f>
        <v>0</v>
      </c>
      <c r="BR9" s="230">
        <f t="shared" ref="BR9:BR18" si="33">IF($BO9="ER",0, IF($D9=$Z$49,$E9*$BS$20/9*$BQ9*$G9*$I9,0))</f>
        <v>0</v>
      </c>
      <c r="BS9" s="226">
        <f t="shared" ref="BS9:BS18" si="34">IF($BO9="ER",0, IF($D9=$Z$49,$E9*$BS$20/12*$BQ9*$G9*$I9,0))</f>
        <v>0</v>
      </c>
      <c r="BT9" s="230">
        <f t="shared" ref="BT9:BT18" si="35">IF($BO9="ER",0, IF(OR($D9=$Z$50,$D9=$Z$51,$D9=$Z$52,$D9=$Z$53),$E9/9*$BQ9*$G9*$I9,0))</f>
        <v>0</v>
      </c>
      <c r="BU9" s="226">
        <f t="shared" ref="BU9:BU18" si="36">IF($BO9="ER",0, IF(OR($D9=$Z$50,$D9=$Z$51,$D9=$Z$52,$D9=$Z$53),$E9/12*$BQ9*$G9*$I9,0))</f>
        <v>0</v>
      </c>
      <c r="BV9" s="239">
        <f t="shared" ref="BV9:BV18" si="37">IF($H9=$T$9,IF(AND($J9&gt;=$AO$35,$J9&lt;=$AP$35),$J9,IF($J9&lt;$AO$35,$AO$35,IF(AND($J9&lt;=$AO$35,$J9&gt;$AP$35),$AP$35,"ER"))),IF($H9=$T$10,IF(AND($J9&gt;=$AM$35,$J9&lt;=$AN$35),$J9,IF($J9&lt;$AM$35,$AM$35,"ER")),0))</f>
        <v>0</v>
      </c>
      <c r="BW9" s="239">
        <f t="shared" ref="BW9:BW18" si="38">IF($H9=$T$9, IF(AND($K9&gt;=$AO$35,$K9&lt;=$AP$35),$K9, IF($K9&lt;=$AO$35,$AO$35, IF($K9&gt;=$AP$35,$AP$35, "ER"))),IF($H9=$T$10, IF(AND($K9&gt;=$AM$35,$K9&lt;=$AN$35),$K9,IF($K9&lt;=$AM$35,$AM$35,IF($K9&gt;$AN$35,$AN$35,"ER"))),0))</f>
        <v>0</v>
      </c>
      <c r="BX9" s="240">
        <f t="shared" ref="BX9:BX13" si="39">IF($BV9="ER",0,DATEDIF($BV9,$BW9,"M")+ROUND(DAY($BW9)/DAY(DATE(YEAR($BW9),MONTH($BW9)+1,0)),0))</f>
        <v>0</v>
      </c>
      <c r="BY9" s="230">
        <f t="shared" ref="BY9:BY18" si="40">IF($BV9="ER",0, IF($D9=$Z$49,$E9*$BZ$20/9*$BX9*$G9*$I9,0))</f>
        <v>0</v>
      </c>
      <c r="BZ9" s="226">
        <f t="shared" ref="BZ9:BZ18" si="41">IF($BV9="ER",0, IF($D9=$Z$49,$E9*$BZ$20/12*$BX9*$G9*$I9,0))</f>
        <v>0</v>
      </c>
      <c r="CA9" s="230">
        <f t="shared" ref="CA9:CA18" si="42">IF($BV9="ER",0, IF(OR($D9=$Z$50,$D9=$Z$51,$D9=$Z$52,$D9=$Z$53),$E9/9*$BX9*$G9*$I9,0))</f>
        <v>0</v>
      </c>
      <c r="CB9" s="226">
        <f t="shared" ref="CB9:CB18" si="43">IF($BV9="ER",0, IF(OR($D9=$Z$50,$D9=$Z$51,$D9=$Z$52,$D9=$Z$53),$E9/12*$BX9*$G9*$I9,0))</f>
        <v>0</v>
      </c>
      <c r="CC9" s="234">
        <f t="shared" ref="CC9:CC18" si="44">IF($H9=$T$9,IF(AND($J9&gt;=$AO$36,$J9&lt;=$AP$36),$J9,IF($J9&lt;$AO$36,$AO$36,IF(AND($J9&lt;=$AO$36,$J9&gt;$AP$36),$AP$36,"ER"))),IF($H9=$T$10,IF(AND($J9&gt;=$AM$36,$J9&lt;=$AN$36),$J9,IF($J9&lt;$AM$36,$AM$36,"ER")),0))</f>
        <v>0</v>
      </c>
      <c r="CD9" s="234">
        <f t="shared" ref="CD9:CD18" si="45">IF($H9=$T$9, IF(AND($K9&gt;=$AO$36,$K9&lt;=$AP$36),$K9, IF($K9&lt;=$AO$36,$AO$36, IF($K9&gt;=$AP$36,$AP$36, "ER"))),IF($H9=$T$10, IF(AND($K9&gt;=$AM$36,$K9&lt;=$AN$36),$K9,IF($K9&lt;=$AM$36,$AM$36,IF($K9&gt;$AN$36,$AN$36,"ER"))),0))</f>
        <v>0</v>
      </c>
      <c r="CE9" s="235">
        <f t="shared" ref="CE9:CE13" si="46">IF($CC9="ER",0,DATEDIF($CC9,$CD9,"M")+ROUND(DAY($CD9)/DAY(DATE(YEAR($CD9),MONTH($CD9)+1,0)),0))</f>
        <v>0</v>
      </c>
      <c r="CF9" s="230">
        <f t="shared" ref="CF9:CF18" si="47">IF($CC9="ER",0, IF($D9=$Z$49,$E9*$CG$20/9*$CE9*$G9*$I9,0))</f>
        <v>0</v>
      </c>
      <c r="CG9" s="226">
        <f t="shared" ref="CG9:CG18" si="48">IF($CC9="ER",0, IF($D9=$Z$49,$E9*$CG$20/12*$CE9*$G9*$I9,0))</f>
        <v>0</v>
      </c>
      <c r="CH9" s="230">
        <f t="shared" ref="CH9:CH18" si="49">IF($CC9="ER",0, IF(OR($D9=$Z$50,$D9=$Z$51,$D9=$Z$52,$D9=$Z$53),$E9/9*$CE9*$G9*$I9,0))</f>
        <v>0</v>
      </c>
      <c r="CI9" s="226">
        <f t="shared" ref="CI9:CI18" si="50">IF($CC9="ER",0, IF(OR($D9=$Z$50,$D9=$Z$51,$D9=$Z$52,$D9=$Z$53),$E9/12*$CE9*$G9*$I9,0))</f>
        <v>0</v>
      </c>
      <c r="CJ9" s="225">
        <f t="shared" ref="CJ9:CJ18" si="51">IF($H9=$T$9,IF(AND($J9&gt;=$AO$37,$J9&lt;=$AP$37),$J9,IF($J9&lt;$AO$37,$AO$37,IF(AND($J9&lt;=$AO$37,$J9&gt;$AP$37),$AP$37,"ER"))),IF($H9=$T$10,IF(AND($J9&gt;=$AM$37,$J9&lt;=$AN$37),$J9,IF($J9&lt;$AM$37,$AM$37,"ER")),0))</f>
        <v>0</v>
      </c>
      <c r="CK9" s="225">
        <f t="shared" ref="CK9:CK18" si="52">IF($H9=$T$9, IF(AND($K9&gt;=$AO$37,$K9&lt;=$AP$37),$K9, IF($K9&lt;=$AO$37,$AO$37, IF($K9&gt;=$AP$37,$AP$37, "ER"))),IF($H9=$T$10, IF(AND($K9&gt;=$AM$37,$K9&lt;=$AN$37),$K9,IF($K9&lt;=$AM$37,$AM$37,IF($K9&gt;$AN$37,$AN$37,"ER"))),0))</f>
        <v>0</v>
      </c>
      <c r="CL9" s="228">
        <f t="shared" ref="CL9:CL13" si="53">IF($CJ9="ER",0,DATEDIF($CJ9,$CK9,"M")+ROUND(DAY($CK9)/DAY(DATE(YEAR($CK9),MONTH($CK9)+1,0)),0))</f>
        <v>0</v>
      </c>
      <c r="CM9" s="230">
        <f>IF($CJ9="ER",0, IF($D9=$Z$49,$E9*$CN$20/9*$CL9*$G9*$I9,0))</f>
        <v>0</v>
      </c>
      <c r="CN9" s="226">
        <f>IF($CJ9="ER",0, IF($D9=$Z$49,$E9*$CN$20/12*$CL9*$G9*$I9,0))</f>
        <v>0</v>
      </c>
      <c r="CO9" s="230">
        <f>IF($CJ9="ER",0, IF(OR($D9=$Z$50,$D9=$Z$51,$D9=$Z$52,$D9=$Z$53),$E9/9*$CL9*$G9*$I9,0))</f>
        <v>0</v>
      </c>
      <c r="CP9" s="226">
        <f>IF($CJ9="ER",0, IF(OR($D9=$Z$50,$D9=$Z$51,$D9=$Z$52,$D9=$Z$53),$E9/12*$CL9*$G9*$I9,0))</f>
        <v>0</v>
      </c>
      <c r="CQ9" s="304">
        <f t="shared" ref="CQ9:CQ18" si="54">IF($H9=$T$9,IF(AND($J9&gt;=$AO$37,$J9&lt;=$AP$37),$J9,IF($J9&lt;$AO$37,$AO$37,IF(AND($J9&lt;=$AO$37,$J9&gt;$AP$37),$AP$37,"ER"))),IF($H9=$T$10,IF(AND($J9&gt;=$AM$37,$J9&lt;=$AN$37),$J9,IF($J9&lt;$AM$37,$AM$37,"ER")),0))</f>
        <v>0</v>
      </c>
      <c r="CR9" s="304">
        <f t="shared" ref="CR9:CR18" si="55">IF($H9=$T$9, IF(AND($K9&gt;=$AO$37,$K9&lt;=$AP$37),$K9, IF($K9&lt;=$AO$37,$AO$37, IF($K9&gt;=$AP$37,$AP$37, "ER"))),IF($H9=$T$10, IF(AND($K9&gt;=$AM$37,$K9&lt;=$AN$37),$K9,IF($K9&lt;=$AM$37,$AM$37,IF($K9&gt;$AN$37,$AN$37,"ER"))),0))</f>
        <v>0</v>
      </c>
      <c r="CS9" s="305">
        <f t="shared" ref="CS9:CS13" si="56">IF($CJ9="ER",0,DATEDIF($CJ9,$CK9,"M")+ROUND(DAY($CK9)/DAY(DATE(YEAR($CK9),MONTH($CK9)+1,0)),0))</f>
        <v>0</v>
      </c>
      <c r="CT9" s="230">
        <f>IF($CQ9="ER",0, IF($D9=$Z$49,$E9*$CU$20/9*$CS9*$G9*$I9,0))</f>
        <v>0</v>
      </c>
      <c r="CU9" s="226">
        <f>IF($CQ9="ER",0, IF($D9=$Z$49,$E9*$CU$20/12*$CS9*$G9*$I9,0))</f>
        <v>0</v>
      </c>
      <c r="CV9" s="230">
        <f>IF($CQ9="ER",0, IF(OR($D9=$Z$50,$D9=$Z$51,$D9=$Z$52,$D9=$Z$53),$E9/9*$CS9*$G9*$I9,0))</f>
        <v>0</v>
      </c>
      <c r="CW9" s="226">
        <f>IF($CQ9="ER",0, IF(OR($D9=$Z$50,$D9=$Z$51,$D9=$Z$52,$D9=$Z$53),$E9/12*$CS9*$G9*$I9,0))</f>
        <v>0</v>
      </c>
      <c r="CX9" s="292">
        <f t="shared" ref="CX9:CX18" si="57">SUM(M9:R9)</f>
        <v>0</v>
      </c>
    </row>
    <row r="10" spans="2:102" x14ac:dyDescent="0.25">
      <c r="B10" s="364"/>
      <c r="C10" s="364"/>
      <c r="D10" s="2"/>
      <c r="E10" s="397"/>
      <c r="F10" s="398"/>
      <c r="G10" s="3"/>
      <c r="H10" s="2"/>
      <c r="I10" s="198"/>
      <c r="J10" s="214"/>
      <c r="K10" s="206"/>
      <c r="L10" s="183"/>
      <c r="M10" s="15">
        <f t="shared" ref="M10:M18" si="58">IF($D10=$Z$49,$V10,IF(OR($D10=$Z$50,$D10=$Z$51,$D10=$Z$52,$D10=$Z$53),$W10,0))</f>
        <v>0</v>
      </c>
      <c r="N10" s="15">
        <f>IF($D10=$Z$49,$X10,IF(OR($D10=$Z$50,$D10=$Z$51,$D10=$Z$52,$D10=$Z$53),$Y10,0))</f>
        <v>0</v>
      </c>
      <c r="O10" s="15">
        <f t="shared" si="1"/>
        <v>0</v>
      </c>
      <c r="P10" s="15">
        <f t="shared" si="2"/>
        <v>0</v>
      </c>
      <c r="Q10" s="15">
        <f t="shared" ref="Q10:R18" si="59">IF($D10=$Z$49,$AD10,IF(OR($D10=$Z$50,$D10=$Z$51,$D10=$Z$52,$D10=$Z$53),$AE10,0))</f>
        <v>0</v>
      </c>
      <c r="R10" s="15">
        <f t="shared" si="59"/>
        <v>0</v>
      </c>
      <c r="T10" s="22" t="s">
        <v>23</v>
      </c>
      <c r="U10" s="319"/>
      <c r="V10" s="266">
        <f t="shared" ref="V10:V19" si="60">IF(AND($J10&lt;&gt;"",$H10=$T$9),$BK10,IF(AND($J10&lt;&gt;"",$H10=$T$10),$BL10,IF(AND($J10="",$H10=$T$9),$AJ10,IF(AND($J10="",$H10=$T$10),$AI10,0))))</f>
        <v>0</v>
      </c>
      <c r="W10" s="267">
        <f t="shared" si="3"/>
        <v>0</v>
      </c>
      <c r="X10" s="266">
        <f t="shared" si="4"/>
        <v>0</v>
      </c>
      <c r="Y10" s="267">
        <f t="shared" si="5"/>
        <v>0</v>
      </c>
      <c r="Z10" s="266">
        <f t="shared" si="6"/>
        <v>0</v>
      </c>
      <c r="AA10" s="267">
        <f t="shared" si="7"/>
        <v>0</v>
      </c>
      <c r="AB10" s="266">
        <f t="shared" ref="AB10:AB19" si="61">IF(AND($J10&lt;&gt;"",$H10=$T$9),$CF10,IF(AND($J10&lt;&gt;"",$H10=$T$10),$CG10,IF(AND($J10="",$H10=$T$9),$AV10,IF(AND($J10="",$H10=$T$10),$AU10,0))))</f>
        <v>0</v>
      </c>
      <c r="AC10" s="267">
        <f t="shared" ref="AC10:AC19" si="62">IF(AND($J10&lt;&gt;"",$H10=$T$9),$CH10,IF(AND($J10&lt;&gt;"",$H10=$T$10),$CI10,IF(AND($J10="",$H10=$T$9),$AX10,IF(AND($J10="",$H10=$T$10),$AW10,0))))</f>
        <v>0</v>
      </c>
      <c r="AD10" s="266">
        <f t="shared" ref="AD10:AD19" si="63">IF(AND($J10&lt;&gt;"",$H10=$T$9),$CM10,IF(AND($J10&lt;&gt;"",$H10=$T$10),$CN10,IF(AND($J10="",$H10=$T$9),$AZ10,IF(AND($J10="",$H10=$T$10),$AY10,0))))</f>
        <v>0</v>
      </c>
      <c r="AE10" s="267">
        <f t="shared" ref="AE10:AE19" si="64">IF(AND($J10&lt;&gt;"",$H10=$T$9),$CO10,IF(AND($J10&lt;&gt;"",$H10=$T$10),$CP10,IF(AND($J10="",$H10=$T$9),$BB10,IF(AND($J10="",$H10=$T$10),$BA10,0))))</f>
        <v>0</v>
      </c>
      <c r="AF10" s="266">
        <f t="shared" ref="AF10:AF19" si="65">IF(AND($J10&lt;&gt;"",$H10=$T$9),$CT10,IF(AND($J10&lt;&gt;"",$H10=$T$10),$CU10,IF(AND($J10="",$H10=$T$9),$BD10,IF(AND($J10="",$H10=$T$10),$BC10,0))))</f>
        <v>0</v>
      </c>
      <c r="AG10" s="267">
        <f t="shared" ref="AG10:AG19" si="66">IF(AND($J10&lt;&gt;"",$H10=$T$9),$CV10,IF(AND($J10&lt;&gt;"",$H10=$T$10),$CW10,IF(AND($J10="",$H10=$T$9),$BF10,IF(AND($J10="",$H10=$T$10),$BE10,0))))</f>
        <v>0</v>
      </c>
      <c r="AH10" s="259"/>
      <c r="AI10" s="205">
        <f t="shared" si="8"/>
        <v>0</v>
      </c>
      <c r="AJ10" s="66">
        <f t="shared" si="9"/>
        <v>0</v>
      </c>
      <c r="AK10" s="67">
        <f t="shared" si="10"/>
        <v>0</v>
      </c>
      <c r="AL10" s="68">
        <f t="shared" si="11"/>
        <v>0</v>
      </c>
      <c r="AM10" s="205">
        <f t="shared" si="12"/>
        <v>0</v>
      </c>
      <c r="AN10" s="66">
        <f t="shared" si="13"/>
        <v>0</v>
      </c>
      <c r="AO10" s="67">
        <f t="shared" si="14"/>
        <v>0</v>
      </c>
      <c r="AP10" s="68">
        <f t="shared" si="15"/>
        <v>0</v>
      </c>
      <c r="AQ10" s="205">
        <f t="shared" si="16"/>
        <v>0</v>
      </c>
      <c r="AR10" s="66">
        <f t="shared" si="17"/>
        <v>0</v>
      </c>
      <c r="AS10" s="67">
        <f t="shared" si="18"/>
        <v>0</v>
      </c>
      <c r="AT10" s="68">
        <f t="shared" si="19"/>
        <v>0</v>
      </c>
      <c r="AU10" s="205">
        <f t="shared" si="20"/>
        <v>0</v>
      </c>
      <c r="AV10" s="66">
        <f t="shared" si="21"/>
        <v>0</v>
      </c>
      <c r="AW10" s="67">
        <f t="shared" si="22"/>
        <v>0</v>
      </c>
      <c r="AX10" s="68">
        <f t="shared" si="23"/>
        <v>0</v>
      </c>
      <c r="AY10" s="205">
        <f t="shared" ref="AY10:AY18" si="67">($E10*$BB$20)*$G10/12*$BB$6*$I10</f>
        <v>0</v>
      </c>
      <c r="AZ10" s="66">
        <f t="shared" ref="AZ10:AZ18" si="68">($E10*$BB$20)*$G10/9*$BB$7*$I10</f>
        <v>0</v>
      </c>
      <c r="BA10" s="67">
        <f t="shared" ref="BA10:BA18" si="69">IF($AZ$6="Er", 0, E10*G10/12*$BB$6*I10)</f>
        <v>0</v>
      </c>
      <c r="BB10" s="68">
        <f t="shared" ref="BB10:BB17" si="70">IF($AZ$7="Er", 0, E10*G10/9*$BB$7*I10)</f>
        <v>0</v>
      </c>
      <c r="BC10" s="205">
        <f t="shared" ref="BC10:BC18" si="71">($E10*$BF$20)*$G10/12*$BF$6*$I10</f>
        <v>0</v>
      </c>
      <c r="BD10" s="66">
        <f t="shared" ref="BD10:BD17" si="72">($E10*$BF$20)*$G10/9*$BF$7*$I10</f>
        <v>0</v>
      </c>
      <c r="BE10" s="67">
        <f t="shared" ref="BE10:BE17" si="73">IF($BD$6="Er", 0, I10*K10/12*$BF$6*M10)</f>
        <v>0</v>
      </c>
      <c r="BF10" s="68">
        <f t="shared" ref="BF10:BF17" si="74">IF($BD$7="Er", 0, I10*K10/9*$BF$7*M10)</f>
        <v>0</v>
      </c>
      <c r="BG10" s="22"/>
      <c r="BH10" s="253">
        <f t="shared" si="24"/>
        <v>0</v>
      </c>
      <c r="BI10" s="219">
        <f t="shared" ref="BI10:BI18" si="75">IF($H10=$T$9, IF(AND($K10&gt;=$AO$33,$K10&lt;=$AP$33),$K10, IF($K10&lt;=$AO$33,$AO$33, IF($K10&gt;=$AP$33,$AP$33, "ER"))),IF($H10=$T$10, IF(AND($K10&gt;=$AM$33,$K10&lt;=$AN$33),$K10,IF($K10&lt;=$AM$33,$AM$33,IF($K10&gt;$AN$33,$AN$33,"ER"))),0))</f>
        <v>0</v>
      </c>
      <c r="BJ10" s="254">
        <f t="shared" si="25"/>
        <v>0</v>
      </c>
      <c r="BK10" s="231">
        <f t="shared" si="26"/>
        <v>0</v>
      </c>
      <c r="BL10" s="227">
        <f t="shared" si="27"/>
        <v>0</v>
      </c>
      <c r="BM10" s="231">
        <f t="shared" si="28"/>
        <v>0</v>
      </c>
      <c r="BN10" s="227">
        <f t="shared" si="29"/>
        <v>0</v>
      </c>
      <c r="BO10" s="248">
        <f t="shared" si="30"/>
        <v>0</v>
      </c>
      <c r="BP10" s="223">
        <f t="shared" si="31"/>
        <v>0</v>
      </c>
      <c r="BQ10" s="249">
        <f t="shared" si="32"/>
        <v>0</v>
      </c>
      <c r="BR10" s="231">
        <f t="shared" si="33"/>
        <v>0</v>
      </c>
      <c r="BS10" s="227">
        <f t="shared" si="34"/>
        <v>0</v>
      </c>
      <c r="BT10" s="231">
        <f t="shared" si="35"/>
        <v>0</v>
      </c>
      <c r="BU10" s="227">
        <f t="shared" si="36"/>
        <v>0</v>
      </c>
      <c r="BV10" s="222">
        <f t="shared" si="37"/>
        <v>0</v>
      </c>
      <c r="BW10" s="222">
        <f t="shared" si="38"/>
        <v>0</v>
      </c>
      <c r="BX10" s="241">
        <f t="shared" si="39"/>
        <v>0</v>
      </c>
      <c r="BY10" s="231">
        <f t="shared" si="40"/>
        <v>0</v>
      </c>
      <c r="BZ10" s="227">
        <f t="shared" si="41"/>
        <v>0</v>
      </c>
      <c r="CA10" s="231">
        <f t="shared" si="42"/>
        <v>0</v>
      </c>
      <c r="CB10" s="227">
        <f t="shared" si="43"/>
        <v>0</v>
      </c>
      <c r="CC10" s="224">
        <f t="shared" si="44"/>
        <v>0</v>
      </c>
      <c r="CD10" s="224">
        <f t="shared" si="45"/>
        <v>0</v>
      </c>
      <c r="CE10" s="236">
        <f t="shared" si="46"/>
        <v>0</v>
      </c>
      <c r="CF10" s="231">
        <f t="shared" si="47"/>
        <v>0</v>
      </c>
      <c r="CG10" s="227">
        <f t="shared" si="48"/>
        <v>0</v>
      </c>
      <c r="CH10" s="231">
        <f t="shared" si="49"/>
        <v>0</v>
      </c>
      <c r="CI10" s="227">
        <f t="shared" si="50"/>
        <v>0</v>
      </c>
      <c r="CJ10" s="221">
        <f t="shared" si="51"/>
        <v>0</v>
      </c>
      <c r="CK10" s="221">
        <f t="shared" si="52"/>
        <v>0</v>
      </c>
      <c r="CL10" s="229">
        <f t="shared" si="53"/>
        <v>0</v>
      </c>
      <c r="CM10" s="231">
        <f t="shared" ref="CM10:CM18" si="76">IF($CJ10="ER",0, IF($D10=$Z$49,$E10*$CN$20/9*$CL10*$G10*$I10,0))</f>
        <v>0</v>
      </c>
      <c r="CN10" s="227">
        <f t="shared" ref="CN10:CN18" si="77">IF($CJ10="ER",0, IF($D10=$Z$49,$E10*$CN$20/12*$CL10*$G10*$I10,0))</f>
        <v>0</v>
      </c>
      <c r="CO10" s="231">
        <f t="shared" ref="CO10:CO18" si="78">IF($CJ10="ER",0, IF(OR($D10=$Z$50,$D10=$Z$51,$D10=$Z$52,$D10=$Z$53),$E10/9*$CL10*$G10*$I10,0))</f>
        <v>0</v>
      </c>
      <c r="CP10" s="227">
        <f t="shared" ref="CP10:CP18" si="79">IF($CJ10="ER",0, IF(OR($D10=$Z$50,$D10=$Z$51,$D10=$Z$52,$D10=$Z$53),$E10/12*$CL10*$G10*$I10,0))</f>
        <v>0</v>
      </c>
      <c r="CQ10" s="306">
        <f t="shared" si="54"/>
        <v>0</v>
      </c>
      <c r="CR10" s="306">
        <f t="shared" si="55"/>
        <v>0</v>
      </c>
      <c r="CS10" s="307">
        <f t="shared" si="56"/>
        <v>0</v>
      </c>
      <c r="CT10" s="231">
        <f t="shared" ref="CT10:CT18" si="80">IF($CQ10="ER",0, IF($D10=$Z$49,$E10*$CU$20/9*$CS10*$G10*$I10,0))</f>
        <v>0</v>
      </c>
      <c r="CU10" s="227">
        <f t="shared" ref="CU10:CU16" si="81">IF($CQ10="ER",0, IF($D10=$Z$49,$E10*$CU$20/12*$CS10*$G10*$I10,0))</f>
        <v>0</v>
      </c>
      <c r="CV10" s="231">
        <f t="shared" ref="CV10:CV16" si="82">IF($CQ10="ER",0, IF(OR($D10=$Z$50,$D10=$Z$51,$D10=$Z$52,$D10=$Z$53),$E10/9*$CS10*$G10*$I10,0))</f>
        <v>0</v>
      </c>
      <c r="CW10" s="227">
        <f t="shared" ref="CW10:CW16" si="83">IF($CQ10="ER",0, IF(OR($D10=$Z$50,$D10=$Z$51,$D10=$Z$52,$D10=$Z$53),$E10/12*$CS10*$G10*$I10,0))</f>
        <v>0</v>
      </c>
      <c r="CX10" s="292">
        <f>SUM(M10:R10)</f>
        <v>0</v>
      </c>
    </row>
    <row r="11" spans="2:102" x14ac:dyDescent="0.25">
      <c r="B11" s="364"/>
      <c r="C11" s="364"/>
      <c r="D11" s="2"/>
      <c r="E11" s="397"/>
      <c r="F11" s="398"/>
      <c r="G11" s="3"/>
      <c r="H11" s="2"/>
      <c r="I11" s="198"/>
      <c r="J11" s="214"/>
      <c r="K11" s="206"/>
      <c r="L11" s="183"/>
      <c r="M11" s="15">
        <f t="shared" si="58"/>
        <v>0</v>
      </c>
      <c r="N11" s="15">
        <f t="shared" si="0"/>
        <v>0</v>
      </c>
      <c r="O11" s="15">
        <f t="shared" si="1"/>
        <v>0</v>
      </c>
      <c r="P11" s="15">
        <f t="shared" si="2"/>
        <v>0</v>
      </c>
      <c r="Q11" s="15">
        <f t="shared" si="59"/>
        <v>0</v>
      </c>
      <c r="R11" s="15">
        <f t="shared" si="59"/>
        <v>0</v>
      </c>
      <c r="U11" s="319"/>
      <c r="V11" s="266">
        <f t="shared" si="60"/>
        <v>0</v>
      </c>
      <c r="W11" s="267">
        <f t="shared" si="3"/>
        <v>0</v>
      </c>
      <c r="X11" s="266">
        <f t="shared" si="4"/>
        <v>0</v>
      </c>
      <c r="Y11" s="267">
        <f t="shared" si="5"/>
        <v>0</v>
      </c>
      <c r="Z11" s="266">
        <f t="shared" si="6"/>
        <v>0</v>
      </c>
      <c r="AA11" s="267">
        <f t="shared" si="7"/>
        <v>0</v>
      </c>
      <c r="AB11" s="266">
        <f t="shared" si="61"/>
        <v>0</v>
      </c>
      <c r="AC11" s="267">
        <f t="shared" si="62"/>
        <v>0</v>
      </c>
      <c r="AD11" s="266">
        <f t="shared" si="63"/>
        <v>0</v>
      </c>
      <c r="AE11" s="267">
        <f t="shared" si="64"/>
        <v>0</v>
      </c>
      <c r="AF11" s="266">
        <f t="shared" si="65"/>
        <v>0</v>
      </c>
      <c r="AG11" s="267">
        <f t="shared" si="66"/>
        <v>0</v>
      </c>
      <c r="AH11" s="259"/>
      <c r="AI11" s="205">
        <f t="shared" si="8"/>
        <v>0</v>
      </c>
      <c r="AJ11" s="66">
        <f t="shared" si="9"/>
        <v>0</v>
      </c>
      <c r="AK11" s="67">
        <f t="shared" si="10"/>
        <v>0</v>
      </c>
      <c r="AL11" s="68">
        <f t="shared" si="11"/>
        <v>0</v>
      </c>
      <c r="AM11" s="205">
        <f t="shared" si="12"/>
        <v>0</v>
      </c>
      <c r="AN11" s="66">
        <f t="shared" si="13"/>
        <v>0</v>
      </c>
      <c r="AO11" s="67">
        <f t="shared" si="14"/>
        <v>0</v>
      </c>
      <c r="AP11" s="68">
        <f t="shared" si="15"/>
        <v>0</v>
      </c>
      <c r="AQ11" s="205">
        <f t="shared" si="16"/>
        <v>0</v>
      </c>
      <c r="AR11" s="66">
        <f t="shared" si="17"/>
        <v>0</v>
      </c>
      <c r="AS11" s="67">
        <f t="shared" si="18"/>
        <v>0</v>
      </c>
      <c r="AT11" s="68">
        <f t="shared" si="19"/>
        <v>0</v>
      </c>
      <c r="AU11" s="205">
        <f t="shared" si="20"/>
        <v>0</v>
      </c>
      <c r="AV11" s="66">
        <f t="shared" si="21"/>
        <v>0</v>
      </c>
      <c r="AW11" s="67">
        <f t="shared" si="22"/>
        <v>0</v>
      </c>
      <c r="AX11" s="68">
        <f t="shared" si="23"/>
        <v>0</v>
      </c>
      <c r="AY11" s="205">
        <f t="shared" si="67"/>
        <v>0</v>
      </c>
      <c r="AZ11" s="66">
        <f t="shared" si="68"/>
        <v>0</v>
      </c>
      <c r="BA11" s="67">
        <f t="shared" si="69"/>
        <v>0</v>
      </c>
      <c r="BB11" s="68">
        <f t="shared" si="70"/>
        <v>0</v>
      </c>
      <c r="BC11" s="205">
        <f t="shared" si="71"/>
        <v>0</v>
      </c>
      <c r="BD11" s="66">
        <f t="shared" si="72"/>
        <v>0</v>
      </c>
      <c r="BE11" s="67">
        <f t="shared" si="73"/>
        <v>0</v>
      </c>
      <c r="BF11" s="68">
        <f t="shared" si="74"/>
        <v>0</v>
      </c>
      <c r="BG11" s="22"/>
      <c r="BH11" s="253">
        <f t="shared" si="24"/>
        <v>0</v>
      </c>
      <c r="BI11" s="219">
        <f t="shared" si="75"/>
        <v>0</v>
      </c>
      <c r="BJ11" s="254">
        <f t="shared" si="25"/>
        <v>0</v>
      </c>
      <c r="BK11" s="231">
        <f t="shared" si="26"/>
        <v>0</v>
      </c>
      <c r="BL11" s="227">
        <f t="shared" si="27"/>
        <v>0</v>
      </c>
      <c r="BM11" s="231">
        <f t="shared" si="28"/>
        <v>0</v>
      </c>
      <c r="BN11" s="227">
        <f t="shared" si="29"/>
        <v>0</v>
      </c>
      <c r="BO11" s="248">
        <f t="shared" si="30"/>
        <v>0</v>
      </c>
      <c r="BP11" s="223">
        <f t="shared" si="31"/>
        <v>0</v>
      </c>
      <c r="BQ11" s="249">
        <f t="shared" si="32"/>
        <v>0</v>
      </c>
      <c r="BR11" s="231">
        <f t="shared" si="33"/>
        <v>0</v>
      </c>
      <c r="BS11" s="227">
        <f t="shared" si="34"/>
        <v>0</v>
      </c>
      <c r="BT11" s="231">
        <f t="shared" si="35"/>
        <v>0</v>
      </c>
      <c r="BU11" s="227">
        <f t="shared" si="36"/>
        <v>0</v>
      </c>
      <c r="BV11" s="222">
        <f t="shared" si="37"/>
        <v>0</v>
      </c>
      <c r="BW11" s="222">
        <f t="shared" si="38"/>
        <v>0</v>
      </c>
      <c r="BX11" s="241">
        <f t="shared" si="39"/>
        <v>0</v>
      </c>
      <c r="BY11" s="231">
        <f t="shared" si="40"/>
        <v>0</v>
      </c>
      <c r="BZ11" s="227">
        <f t="shared" si="41"/>
        <v>0</v>
      </c>
      <c r="CA11" s="231">
        <f t="shared" si="42"/>
        <v>0</v>
      </c>
      <c r="CB11" s="227">
        <f t="shared" si="43"/>
        <v>0</v>
      </c>
      <c r="CC11" s="224">
        <f t="shared" si="44"/>
        <v>0</v>
      </c>
      <c r="CD11" s="224">
        <f t="shared" si="45"/>
        <v>0</v>
      </c>
      <c r="CE11" s="236">
        <f t="shared" si="46"/>
        <v>0</v>
      </c>
      <c r="CF11" s="231">
        <f t="shared" si="47"/>
        <v>0</v>
      </c>
      <c r="CG11" s="227">
        <f t="shared" si="48"/>
        <v>0</v>
      </c>
      <c r="CH11" s="231">
        <f t="shared" si="49"/>
        <v>0</v>
      </c>
      <c r="CI11" s="227">
        <f t="shared" si="50"/>
        <v>0</v>
      </c>
      <c r="CJ11" s="221">
        <f t="shared" si="51"/>
        <v>0</v>
      </c>
      <c r="CK11" s="221">
        <f t="shared" si="52"/>
        <v>0</v>
      </c>
      <c r="CL11" s="229">
        <f t="shared" si="53"/>
        <v>0</v>
      </c>
      <c r="CM11" s="231">
        <f t="shared" si="76"/>
        <v>0</v>
      </c>
      <c r="CN11" s="227">
        <f t="shared" si="77"/>
        <v>0</v>
      </c>
      <c r="CO11" s="231">
        <f t="shared" si="78"/>
        <v>0</v>
      </c>
      <c r="CP11" s="227">
        <f t="shared" si="79"/>
        <v>0</v>
      </c>
      <c r="CQ11" s="306">
        <f t="shared" si="54"/>
        <v>0</v>
      </c>
      <c r="CR11" s="306">
        <f t="shared" si="55"/>
        <v>0</v>
      </c>
      <c r="CS11" s="307">
        <f t="shared" si="56"/>
        <v>0</v>
      </c>
      <c r="CT11" s="231">
        <f t="shared" si="80"/>
        <v>0</v>
      </c>
      <c r="CU11" s="227">
        <f t="shared" si="81"/>
        <v>0</v>
      </c>
      <c r="CV11" s="231">
        <f t="shared" si="82"/>
        <v>0</v>
      </c>
      <c r="CW11" s="227">
        <f t="shared" si="83"/>
        <v>0</v>
      </c>
      <c r="CX11" s="292">
        <f t="shared" si="57"/>
        <v>0</v>
      </c>
    </row>
    <row r="12" spans="2:102" x14ac:dyDescent="0.25">
      <c r="B12" s="364"/>
      <c r="C12" s="364"/>
      <c r="D12" s="2"/>
      <c r="E12" s="397"/>
      <c r="F12" s="398"/>
      <c r="G12" s="3"/>
      <c r="H12" s="2"/>
      <c r="I12" s="198"/>
      <c r="J12" s="214"/>
      <c r="K12" s="206"/>
      <c r="L12" s="183"/>
      <c r="M12" s="15">
        <f t="shared" si="58"/>
        <v>0</v>
      </c>
      <c r="N12" s="15">
        <f t="shared" si="0"/>
        <v>0</v>
      </c>
      <c r="O12" s="15">
        <f t="shared" si="1"/>
        <v>0</v>
      </c>
      <c r="P12" s="15">
        <f t="shared" si="2"/>
        <v>0</v>
      </c>
      <c r="Q12" s="15">
        <f t="shared" si="59"/>
        <v>0</v>
      </c>
      <c r="R12" s="15">
        <f t="shared" si="59"/>
        <v>0</v>
      </c>
      <c r="T12" s="58" t="s">
        <v>42</v>
      </c>
      <c r="U12" s="319"/>
      <c r="V12" s="266">
        <f t="shared" si="60"/>
        <v>0</v>
      </c>
      <c r="W12" s="267">
        <f t="shared" si="3"/>
        <v>0</v>
      </c>
      <c r="X12" s="266">
        <f t="shared" si="4"/>
        <v>0</v>
      </c>
      <c r="Y12" s="267">
        <f t="shared" si="5"/>
        <v>0</v>
      </c>
      <c r="Z12" s="266">
        <f t="shared" si="6"/>
        <v>0</v>
      </c>
      <c r="AA12" s="267">
        <f t="shared" si="7"/>
        <v>0</v>
      </c>
      <c r="AB12" s="266">
        <f t="shared" si="61"/>
        <v>0</v>
      </c>
      <c r="AC12" s="267">
        <f t="shared" si="62"/>
        <v>0</v>
      </c>
      <c r="AD12" s="266">
        <f t="shared" si="63"/>
        <v>0</v>
      </c>
      <c r="AE12" s="267">
        <f t="shared" si="64"/>
        <v>0</v>
      </c>
      <c r="AF12" s="266">
        <f t="shared" si="65"/>
        <v>0</v>
      </c>
      <c r="AG12" s="267">
        <f t="shared" si="66"/>
        <v>0</v>
      </c>
      <c r="AH12" s="259"/>
      <c r="AI12" s="205">
        <f t="shared" si="8"/>
        <v>0</v>
      </c>
      <c r="AJ12" s="66">
        <f t="shared" si="9"/>
        <v>0</v>
      </c>
      <c r="AK12" s="67">
        <f t="shared" si="10"/>
        <v>0</v>
      </c>
      <c r="AL12" s="68">
        <f t="shared" si="11"/>
        <v>0</v>
      </c>
      <c r="AM12" s="205">
        <f t="shared" si="12"/>
        <v>0</v>
      </c>
      <c r="AN12" s="66">
        <f t="shared" si="13"/>
        <v>0</v>
      </c>
      <c r="AO12" s="67">
        <f t="shared" si="14"/>
        <v>0</v>
      </c>
      <c r="AP12" s="68">
        <f t="shared" si="15"/>
        <v>0</v>
      </c>
      <c r="AQ12" s="205">
        <f t="shared" si="16"/>
        <v>0</v>
      </c>
      <c r="AR12" s="66">
        <f t="shared" si="17"/>
        <v>0</v>
      </c>
      <c r="AS12" s="67">
        <f t="shared" si="18"/>
        <v>0</v>
      </c>
      <c r="AT12" s="68">
        <f t="shared" si="19"/>
        <v>0</v>
      </c>
      <c r="AU12" s="205">
        <f t="shared" si="20"/>
        <v>0</v>
      </c>
      <c r="AV12" s="66">
        <f t="shared" si="21"/>
        <v>0</v>
      </c>
      <c r="AW12" s="67">
        <f t="shared" si="22"/>
        <v>0</v>
      </c>
      <c r="AX12" s="68">
        <f t="shared" si="23"/>
        <v>0</v>
      </c>
      <c r="AY12" s="205">
        <f t="shared" si="67"/>
        <v>0</v>
      </c>
      <c r="AZ12" s="66">
        <f t="shared" si="68"/>
        <v>0</v>
      </c>
      <c r="BA12" s="67">
        <f t="shared" si="69"/>
        <v>0</v>
      </c>
      <c r="BB12" s="68">
        <f t="shared" si="70"/>
        <v>0</v>
      </c>
      <c r="BC12" s="205">
        <f t="shared" si="71"/>
        <v>0</v>
      </c>
      <c r="BD12" s="66">
        <f t="shared" si="72"/>
        <v>0</v>
      </c>
      <c r="BE12" s="67">
        <f t="shared" si="73"/>
        <v>0</v>
      </c>
      <c r="BF12" s="68">
        <f t="shared" si="74"/>
        <v>0</v>
      </c>
      <c r="BG12" s="22"/>
      <c r="BH12" s="253">
        <f t="shared" si="24"/>
        <v>0</v>
      </c>
      <c r="BI12" s="219">
        <f t="shared" si="75"/>
        <v>0</v>
      </c>
      <c r="BJ12" s="254">
        <f t="shared" si="25"/>
        <v>0</v>
      </c>
      <c r="BK12" s="231">
        <f t="shared" si="26"/>
        <v>0</v>
      </c>
      <c r="BL12" s="227">
        <f t="shared" si="27"/>
        <v>0</v>
      </c>
      <c r="BM12" s="231">
        <f t="shared" si="28"/>
        <v>0</v>
      </c>
      <c r="BN12" s="227">
        <f t="shared" si="29"/>
        <v>0</v>
      </c>
      <c r="BO12" s="248">
        <f t="shared" si="30"/>
        <v>0</v>
      </c>
      <c r="BP12" s="223">
        <f t="shared" si="31"/>
        <v>0</v>
      </c>
      <c r="BQ12" s="249">
        <f t="shared" si="32"/>
        <v>0</v>
      </c>
      <c r="BR12" s="231">
        <f t="shared" si="33"/>
        <v>0</v>
      </c>
      <c r="BS12" s="227">
        <f t="shared" si="34"/>
        <v>0</v>
      </c>
      <c r="BT12" s="231">
        <f t="shared" si="35"/>
        <v>0</v>
      </c>
      <c r="BU12" s="227">
        <f t="shared" si="36"/>
        <v>0</v>
      </c>
      <c r="BV12" s="222">
        <f t="shared" si="37"/>
        <v>0</v>
      </c>
      <c r="BW12" s="222">
        <f t="shared" si="38"/>
        <v>0</v>
      </c>
      <c r="BX12" s="241">
        <f t="shared" si="39"/>
        <v>0</v>
      </c>
      <c r="BY12" s="231">
        <f t="shared" si="40"/>
        <v>0</v>
      </c>
      <c r="BZ12" s="227">
        <f t="shared" si="41"/>
        <v>0</v>
      </c>
      <c r="CA12" s="231">
        <f t="shared" si="42"/>
        <v>0</v>
      </c>
      <c r="CB12" s="227">
        <f t="shared" si="43"/>
        <v>0</v>
      </c>
      <c r="CC12" s="224">
        <f t="shared" si="44"/>
        <v>0</v>
      </c>
      <c r="CD12" s="224">
        <f t="shared" si="45"/>
        <v>0</v>
      </c>
      <c r="CE12" s="236">
        <f t="shared" si="46"/>
        <v>0</v>
      </c>
      <c r="CF12" s="231">
        <f t="shared" si="47"/>
        <v>0</v>
      </c>
      <c r="CG12" s="227">
        <f t="shared" si="48"/>
        <v>0</v>
      </c>
      <c r="CH12" s="231">
        <f t="shared" si="49"/>
        <v>0</v>
      </c>
      <c r="CI12" s="227">
        <f t="shared" si="50"/>
        <v>0</v>
      </c>
      <c r="CJ12" s="221">
        <f t="shared" si="51"/>
        <v>0</v>
      </c>
      <c r="CK12" s="221">
        <f t="shared" si="52"/>
        <v>0</v>
      </c>
      <c r="CL12" s="229">
        <f t="shared" si="53"/>
        <v>0</v>
      </c>
      <c r="CM12" s="231">
        <f t="shared" si="76"/>
        <v>0</v>
      </c>
      <c r="CN12" s="227">
        <f t="shared" si="77"/>
        <v>0</v>
      </c>
      <c r="CO12" s="231">
        <f t="shared" si="78"/>
        <v>0</v>
      </c>
      <c r="CP12" s="227">
        <f t="shared" si="79"/>
        <v>0</v>
      </c>
      <c r="CQ12" s="306">
        <f t="shared" si="54"/>
        <v>0</v>
      </c>
      <c r="CR12" s="306">
        <f t="shared" si="55"/>
        <v>0</v>
      </c>
      <c r="CS12" s="307">
        <f t="shared" si="56"/>
        <v>0</v>
      </c>
      <c r="CT12" s="231">
        <f t="shared" si="80"/>
        <v>0</v>
      </c>
      <c r="CU12" s="227">
        <f t="shared" si="81"/>
        <v>0</v>
      </c>
      <c r="CV12" s="231">
        <f t="shared" si="82"/>
        <v>0</v>
      </c>
      <c r="CW12" s="227">
        <f t="shared" si="83"/>
        <v>0</v>
      </c>
      <c r="CX12" s="292">
        <f t="shared" si="57"/>
        <v>0</v>
      </c>
    </row>
    <row r="13" spans="2:102" x14ac:dyDescent="0.25">
      <c r="B13" s="364"/>
      <c r="C13" s="364"/>
      <c r="D13" s="2"/>
      <c r="E13" s="397"/>
      <c r="F13" s="398"/>
      <c r="G13" s="3"/>
      <c r="H13" s="2"/>
      <c r="I13" s="198"/>
      <c r="J13" s="214"/>
      <c r="K13" s="206"/>
      <c r="L13" s="183"/>
      <c r="M13" s="15">
        <f t="shared" si="58"/>
        <v>0</v>
      </c>
      <c r="N13" s="15">
        <f t="shared" si="0"/>
        <v>0</v>
      </c>
      <c r="O13" s="15">
        <f>IF($D13=$Z$49,$Z13,IF(OR($D13=$Z$50,$D13=$Z$51,$D13=$Z$52,$D13=$Z$53),$AA13,0))</f>
        <v>0</v>
      </c>
      <c r="P13" s="15">
        <f t="shared" si="2"/>
        <v>0</v>
      </c>
      <c r="Q13" s="15">
        <f t="shared" si="59"/>
        <v>0</v>
      </c>
      <c r="R13" s="15">
        <f t="shared" si="59"/>
        <v>0</v>
      </c>
      <c r="T13" s="22" t="s">
        <v>43</v>
      </c>
      <c r="U13" s="319"/>
      <c r="V13" s="266">
        <f t="shared" si="60"/>
        <v>0</v>
      </c>
      <c r="W13" s="267">
        <f t="shared" si="3"/>
        <v>0</v>
      </c>
      <c r="X13" s="266">
        <f t="shared" si="4"/>
        <v>0</v>
      </c>
      <c r="Y13" s="267">
        <f t="shared" si="5"/>
        <v>0</v>
      </c>
      <c r="Z13" s="266">
        <f t="shared" si="6"/>
        <v>0</v>
      </c>
      <c r="AA13" s="267">
        <f t="shared" si="7"/>
        <v>0</v>
      </c>
      <c r="AB13" s="266">
        <f t="shared" si="61"/>
        <v>0</v>
      </c>
      <c r="AC13" s="267">
        <f t="shared" si="62"/>
        <v>0</v>
      </c>
      <c r="AD13" s="266">
        <f t="shared" si="63"/>
        <v>0</v>
      </c>
      <c r="AE13" s="267">
        <f t="shared" si="64"/>
        <v>0</v>
      </c>
      <c r="AF13" s="266">
        <f t="shared" si="65"/>
        <v>0</v>
      </c>
      <c r="AG13" s="267">
        <f t="shared" si="66"/>
        <v>0</v>
      </c>
      <c r="AH13" s="259"/>
      <c r="AI13" s="205">
        <f t="shared" si="8"/>
        <v>0</v>
      </c>
      <c r="AJ13" s="66">
        <f t="shared" si="9"/>
        <v>0</v>
      </c>
      <c r="AK13" s="67">
        <f t="shared" si="10"/>
        <v>0</v>
      </c>
      <c r="AL13" s="68">
        <f t="shared" si="11"/>
        <v>0</v>
      </c>
      <c r="AM13" s="205">
        <f t="shared" si="12"/>
        <v>0</v>
      </c>
      <c r="AN13" s="66">
        <f t="shared" si="13"/>
        <v>0</v>
      </c>
      <c r="AO13" s="67">
        <f t="shared" si="14"/>
        <v>0</v>
      </c>
      <c r="AP13" s="68">
        <f t="shared" si="15"/>
        <v>0</v>
      </c>
      <c r="AQ13" s="205">
        <f t="shared" si="16"/>
        <v>0</v>
      </c>
      <c r="AR13" s="66">
        <f t="shared" si="17"/>
        <v>0</v>
      </c>
      <c r="AS13" s="67">
        <f t="shared" si="18"/>
        <v>0</v>
      </c>
      <c r="AT13" s="68">
        <f t="shared" si="19"/>
        <v>0</v>
      </c>
      <c r="AU13" s="205">
        <f t="shared" si="20"/>
        <v>0</v>
      </c>
      <c r="AV13" s="66">
        <f t="shared" si="21"/>
        <v>0</v>
      </c>
      <c r="AW13" s="67">
        <f t="shared" si="22"/>
        <v>0</v>
      </c>
      <c r="AX13" s="68">
        <f t="shared" si="23"/>
        <v>0</v>
      </c>
      <c r="AY13" s="205">
        <f t="shared" si="67"/>
        <v>0</v>
      </c>
      <c r="AZ13" s="66">
        <f t="shared" si="68"/>
        <v>0</v>
      </c>
      <c r="BA13" s="67">
        <f t="shared" si="69"/>
        <v>0</v>
      </c>
      <c r="BB13" s="68">
        <f t="shared" si="70"/>
        <v>0</v>
      </c>
      <c r="BC13" s="205">
        <f t="shared" si="71"/>
        <v>0</v>
      </c>
      <c r="BD13" s="66">
        <f t="shared" si="72"/>
        <v>0</v>
      </c>
      <c r="BE13" s="67">
        <f t="shared" si="73"/>
        <v>0</v>
      </c>
      <c r="BF13" s="68">
        <f t="shared" si="74"/>
        <v>0</v>
      </c>
      <c r="BG13" s="22"/>
      <c r="BH13" s="253">
        <f t="shared" si="24"/>
        <v>0</v>
      </c>
      <c r="BI13" s="219">
        <f t="shared" si="75"/>
        <v>0</v>
      </c>
      <c r="BJ13" s="254">
        <f t="shared" si="25"/>
        <v>0</v>
      </c>
      <c r="BK13" s="231">
        <f t="shared" si="26"/>
        <v>0</v>
      </c>
      <c r="BL13" s="227">
        <f t="shared" si="27"/>
        <v>0</v>
      </c>
      <c r="BM13" s="231">
        <f t="shared" si="28"/>
        <v>0</v>
      </c>
      <c r="BN13" s="227">
        <f t="shared" si="29"/>
        <v>0</v>
      </c>
      <c r="BO13" s="248">
        <f t="shared" si="30"/>
        <v>0</v>
      </c>
      <c r="BP13" s="223">
        <f t="shared" si="31"/>
        <v>0</v>
      </c>
      <c r="BQ13" s="249">
        <f t="shared" si="32"/>
        <v>0</v>
      </c>
      <c r="BR13" s="231">
        <f t="shared" si="33"/>
        <v>0</v>
      </c>
      <c r="BS13" s="227">
        <f t="shared" si="34"/>
        <v>0</v>
      </c>
      <c r="BT13" s="231">
        <f t="shared" si="35"/>
        <v>0</v>
      </c>
      <c r="BU13" s="227">
        <f t="shared" si="36"/>
        <v>0</v>
      </c>
      <c r="BV13" s="222">
        <f t="shared" si="37"/>
        <v>0</v>
      </c>
      <c r="BW13" s="222">
        <f t="shared" si="38"/>
        <v>0</v>
      </c>
      <c r="BX13" s="241">
        <f t="shared" si="39"/>
        <v>0</v>
      </c>
      <c r="BY13" s="231">
        <f t="shared" si="40"/>
        <v>0</v>
      </c>
      <c r="BZ13" s="227">
        <f t="shared" si="41"/>
        <v>0</v>
      </c>
      <c r="CA13" s="231">
        <f t="shared" si="42"/>
        <v>0</v>
      </c>
      <c r="CB13" s="227">
        <f t="shared" si="43"/>
        <v>0</v>
      </c>
      <c r="CC13" s="224">
        <f t="shared" si="44"/>
        <v>0</v>
      </c>
      <c r="CD13" s="224">
        <f t="shared" si="45"/>
        <v>0</v>
      </c>
      <c r="CE13" s="236">
        <f t="shared" si="46"/>
        <v>0</v>
      </c>
      <c r="CF13" s="231">
        <f t="shared" si="47"/>
        <v>0</v>
      </c>
      <c r="CG13" s="227">
        <f t="shared" si="48"/>
        <v>0</v>
      </c>
      <c r="CH13" s="231">
        <f t="shared" si="49"/>
        <v>0</v>
      </c>
      <c r="CI13" s="227">
        <f t="shared" si="50"/>
        <v>0</v>
      </c>
      <c r="CJ13" s="221">
        <f t="shared" si="51"/>
        <v>0</v>
      </c>
      <c r="CK13" s="221">
        <f t="shared" si="52"/>
        <v>0</v>
      </c>
      <c r="CL13" s="229">
        <f t="shared" si="53"/>
        <v>0</v>
      </c>
      <c r="CM13" s="231">
        <f>IF($CJ13="ER",0, IF($D13=$Z$49,$E13*$CN$20/9*$CL13*$G13*$I13,0))</f>
        <v>0</v>
      </c>
      <c r="CN13" s="227">
        <f>IF($CJ13="ER",0, IF($D13=$Z$49,$E13*$CN$20/12*$CL13*$G13*$I13,0))</f>
        <v>0</v>
      </c>
      <c r="CO13" s="231">
        <f>IF($CJ13="ER",0, IF(OR($D13=$Z$50,$D13=$Z$51,$D13=$Z$52,$D13=$Z$53),$E13/9*$CL13*$G13*$I13,0))</f>
        <v>0</v>
      </c>
      <c r="CP13" s="227">
        <f>IF($CJ13="ER",0, IF(OR($D13=$Z$50,$D13=$Z$51,$D13=$Z$52,$D13=$Z$53),$E13/12*$CL13*$G13*$I13,0))</f>
        <v>0</v>
      </c>
      <c r="CQ13" s="306">
        <f t="shared" si="54"/>
        <v>0</v>
      </c>
      <c r="CR13" s="306">
        <f t="shared" si="55"/>
        <v>0</v>
      </c>
      <c r="CS13" s="307">
        <f t="shared" si="56"/>
        <v>0</v>
      </c>
      <c r="CT13" s="231">
        <f t="shared" si="80"/>
        <v>0</v>
      </c>
      <c r="CU13" s="227">
        <f t="shared" si="81"/>
        <v>0</v>
      </c>
      <c r="CV13" s="231">
        <f t="shared" si="82"/>
        <v>0</v>
      </c>
      <c r="CW13" s="227">
        <f t="shared" si="83"/>
        <v>0</v>
      </c>
      <c r="CX13" s="292">
        <f t="shared" si="57"/>
        <v>0</v>
      </c>
    </row>
    <row r="14" spans="2:102" x14ac:dyDescent="0.25">
      <c r="B14" s="411"/>
      <c r="C14" s="412"/>
      <c r="D14" s="2"/>
      <c r="E14" s="397"/>
      <c r="F14" s="398"/>
      <c r="G14" s="3"/>
      <c r="H14" s="2"/>
      <c r="I14" s="198"/>
      <c r="J14" s="214"/>
      <c r="K14" s="206"/>
      <c r="L14" s="183"/>
      <c r="M14" s="15">
        <f t="shared" si="58"/>
        <v>0</v>
      </c>
      <c r="N14" s="15">
        <f t="shared" si="0"/>
        <v>0</v>
      </c>
      <c r="O14" s="15">
        <f t="shared" si="1"/>
        <v>0</v>
      </c>
      <c r="P14" s="15">
        <f t="shared" si="2"/>
        <v>0</v>
      </c>
      <c r="Q14" s="15">
        <f t="shared" si="59"/>
        <v>0</v>
      </c>
      <c r="R14" s="15">
        <f t="shared" si="59"/>
        <v>0</v>
      </c>
      <c r="T14" s="22" t="s">
        <v>44</v>
      </c>
      <c r="U14" s="319"/>
      <c r="V14" s="266">
        <f t="shared" si="60"/>
        <v>0</v>
      </c>
      <c r="W14" s="267">
        <f t="shared" si="3"/>
        <v>0</v>
      </c>
      <c r="X14" s="266">
        <f t="shared" si="4"/>
        <v>0</v>
      </c>
      <c r="Y14" s="267">
        <f t="shared" si="5"/>
        <v>0</v>
      </c>
      <c r="Z14" s="266">
        <f t="shared" si="6"/>
        <v>0</v>
      </c>
      <c r="AA14" s="267">
        <f t="shared" si="7"/>
        <v>0</v>
      </c>
      <c r="AB14" s="266">
        <f t="shared" si="61"/>
        <v>0</v>
      </c>
      <c r="AC14" s="267">
        <f t="shared" si="62"/>
        <v>0</v>
      </c>
      <c r="AD14" s="266">
        <f t="shared" si="63"/>
        <v>0</v>
      </c>
      <c r="AE14" s="267">
        <f t="shared" si="64"/>
        <v>0</v>
      </c>
      <c r="AF14" s="266">
        <f t="shared" si="65"/>
        <v>0</v>
      </c>
      <c r="AG14" s="267">
        <f t="shared" si="66"/>
        <v>0</v>
      </c>
      <c r="AH14" s="259"/>
      <c r="AI14" s="205">
        <f t="shared" si="8"/>
        <v>0</v>
      </c>
      <c r="AJ14" s="66">
        <f t="shared" si="9"/>
        <v>0</v>
      </c>
      <c r="AK14" s="67">
        <f t="shared" si="10"/>
        <v>0</v>
      </c>
      <c r="AL14" s="68">
        <f t="shared" si="11"/>
        <v>0</v>
      </c>
      <c r="AM14" s="205">
        <f t="shared" si="12"/>
        <v>0</v>
      </c>
      <c r="AN14" s="66">
        <f t="shared" si="13"/>
        <v>0</v>
      </c>
      <c r="AO14" s="67">
        <f t="shared" si="14"/>
        <v>0</v>
      </c>
      <c r="AP14" s="68">
        <f t="shared" si="15"/>
        <v>0</v>
      </c>
      <c r="AQ14" s="205">
        <f t="shared" si="16"/>
        <v>0</v>
      </c>
      <c r="AR14" s="66">
        <f t="shared" si="17"/>
        <v>0</v>
      </c>
      <c r="AS14" s="67">
        <f t="shared" si="18"/>
        <v>0</v>
      </c>
      <c r="AT14" s="68">
        <f t="shared" si="19"/>
        <v>0</v>
      </c>
      <c r="AU14" s="205">
        <f t="shared" si="20"/>
        <v>0</v>
      </c>
      <c r="AV14" s="66">
        <f t="shared" si="21"/>
        <v>0</v>
      </c>
      <c r="AW14" s="67">
        <f t="shared" si="22"/>
        <v>0</v>
      </c>
      <c r="AX14" s="68">
        <f t="shared" si="23"/>
        <v>0</v>
      </c>
      <c r="AY14" s="205">
        <f t="shared" si="67"/>
        <v>0</v>
      </c>
      <c r="AZ14" s="66">
        <f t="shared" si="68"/>
        <v>0</v>
      </c>
      <c r="BA14" s="67">
        <f t="shared" si="69"/>
        <v>0</v>
      </c>
      <c r="BB14" s="68">
        <f t="shared" si="70"/>
        <v>0</v>
      </c>
      <c r="BC14" s="205">
        <f t="shared" si="71"/>
        <v>0</v>
      </c>
      <c r="BD14" s="66">
        <f t="shared" si="72"/>
        <v>0</v>
      </c>
      <c r="BE14" s="67">
        <f t="shared" si="73"/>
        <v>0</v>
      </c>
      <c r="BF14" s="68">
        <f t="shared" si="74"/>
        <v>0</v>
      </c>
      <c r="BG14" s="22"/>
      <c r="BH14" s="253">
        <f t="shared" si="24"/>
        <v>0</v>
      </c>
      <c r="BI14" s="219">
        <f t="shared" si="75"/>
        <v>0</v>
      </c>
      <c r="BJ14" s="254">
        <f>IF($BH14="ER",0,DATEDIF($BH14,$BI14,"M")+ROUND(DAY($BI14)/DAY(DATE(YEAR($BI14),MONTH($BI14)+1,0)),0))</f>
        <v>0</v>
      </c>
      <c r="BK14" s="231">
        <f t="shared" si="26"/>
        <v>0</v>
      </c>
      <c r="BL14" s="227">
        <f t="shared" si="27"/>
        <v>0</v>
      </c>
      <c r="BM14" s="231">
        <f t="shared" si="28"/>
        <v>0</v>
      </c>
      <c r="BN14" s="227">
        <f t="shared" si="29"/>
        <v>0</v>
      </c>
      <c r="BO14" s="248">
        <f t="shared" si="30"/>
        <v>0</v>
      </c>
      <c r="BP14" s="223">
        <f t="shared" si="31"/>
        <v>0</v>
      </c>
      <c r="BQ14" s="249">
        <f>IF($BO14="ER",0,DATEDIF($BO14,$BP14,"M")+ROUND(DAY($BP14)/DAY(DATE(YEAR($BP14),MONTH($BP14)+1,0)),0))</f>
        <v>0</v>
      </c>
      <c r="BR14" s="231">
        <f t="shared" si="33"/>
        <v>0</v>
      </c>
      <c r="BS14" s="227">
        <f t="shared" si="34"/>
        <v>0</v>
      </c>
      <c r="BT14" s="231">
        <f t="shared" si="35"/>
        <v>0</v>
      </c>
      <c r="BU14" s="227">
        <f t="shared" si="36"/>
        <v>0</v>
      </c>
      <c r="BV14" s="222">
        <f t="shared" si="37"/>
        <v>0</v>
      </c>
      <c r="BW14" s="222">
        <f t="shared" si="38"/>
        <v>0</v>
      </c>
      <c r="BX14" s="241">
        <f>IF($BV14="ER",0,DATEDIF($BV14,$BW14,"M")+ROUND(DAY($BW14)/DAY(DATE(YEAR($BW14),MONTH($BW14)+1,0)),0))</f>
        <v>0</v>
      </c>
      <c r="BY14" s="231">
        <f t="shared" si="40"/>
        <v>0</v>
      </c>
      <c r="BZ14" s="227">
        <f t="shared" si="41"/>
        <v>0</v>
      </c>
      <c r="CA14" s="231">
        <f t="shared" si="42"/>
        <v>0</v>
      </c>
      <c r="CB14" s="227">
        <f t="shared" si="43"/>
        <v>0</v>
      </c>
      <c r="CC14" s="224">
        <f t="shared" si="44"/>
        <v>0</v>
      </c>
      <c r="CD14" s="224">
        <f t="shared" si="45"/>
        <v>0</v>
      </c>
      <c r="CE14" s="236">
        <f>IF($CC14="ER",0,DATEDIF($CC14,$CD14,"M")+ROUND(DAY($CD14)/DAY(DATE(YEAR($CD14),MONTH($CD14)+1,0)),0))</f>
        <v>0</v>
      </c>
      <c r="CF14" s="231">
        <f t="shared" si="47"/>
        <v>0</v>
      </c>
      <c r="CG14" s="227">
        <f t="shared" si="48"/>
        <v>0</v>
      </c>
      <c r="CH14" s="231">
        <f t="shared" si="49"/>
        <v>0</v>
      </c>
      <c r="CI14" s="227">
        <f t="shared" si="50"/>
        <v>0</v>
      </c>
      <c r="CJ14" s="221">
        <f t="shared" si="51"/>
        <v>0</v>
      </c>
      <c r="CK14" s="221">
        <f t="shared" si="52"/>
        <v>0</v>
      </c>
      <c r="CL14" s="229">
        <f>IF($CJ14="ER",0,DATEDIF($CJ14,$CK14,"M")+ROUND(DAY($CK14)/DAY(DATE(YEAR($CK14),MONTH($CK14)+1,0)),0))</f>
        <v>0</v>
      </c>
      <c r="CM14" s="231">
        <f t="shared" si="76"/>
        <v>0</v>
      </c>
      <c r="CN14" s="227">
        <f t="shared" si="77"/>
        <v>0</v>
      </c>
      <c r="CO14" s="231">
        <f t="shared" si="78"/>
        <v>0</v>
      </c>
      <c r="CP14" s="227">
        <f t="shared" si="79"/>
        <v>0</v>
      </c>
      <c r="CQ14" s="306">
        <f t="shared" si="54"/>
        <v>0</v>
      </c>
      <c r="CR14" s="306">
        <f t="shared" si="55"/>
        <v>0</v>
      </c>
      <c r="CS14" s="307">
        <f>IF($CJ14="ER",0,DATEDIF($CJ14,$CK14,"M")+ROUND(DAY($CK14)/DAY(DATE(YEAR($CK14),MONTH($CK14)+1,0)),0))</f>
        <v>0</v>
      </c>
      <c r="CT14" s="231">
        <f t="shared" si="80"/>
        <v>0</v>
      </c>
      <c r="CU14" s="227">
        <f t="shared" si="81"/>
        <v>0</v>
      </c>
      <c r="CV14" s="231">
        <f t="shared" si="82"/>
        <v>0</v>
      </c>
      <c r="CW14" s="227">
        <f t="shared" si="83"/>
        <v>0</v>
      </c>
      <c r="CX14" s="292">
        <f t="shared" si="57"/>
        <v>0</v>
      </c>
    </row>
    <row r="15" spans="2:102" x14ac:dyDescent="0.25">
      <c r="B15" s="411"/>
      <c r="C15" s="412"/>
      <c r="D15" s="2"/>
      <c r="E15" s="397"/>
      <c r="F15" s="398"/>
      <c r="G15" s="3"/>
      <c r="H15" s="2"/>
      <c r="I15" s="198"/>
      <c r="J15" s="214"/>
      <c r="K15" s="206"/>
      <c r="L15" s="183"/>
      <c r="M15" s="15">
        <f t="shared" si="58"/>
        <v>0</v>
      </c>
      <c r="N15" s="15">
        <f t="shared" si="0"/>
        <v>0</v>
      </c>
      <c r="O15" s="15">
        <f t="shared" si="1"/>
        <v>0</v>
      </c>
      <c r="P15" s="15">
        <f t="shared" si="2"/>
        <v>0</v>
      </c>
      <c r="Q15" s="15">
        <f t="shared" si="59"/>
        <v>0</v>
      </c>
      <c r="R15" s="15">
        <f t="shared" si="59"/>
        <v>0</v>
      </c>
      <c r="U15" s="319"/>
      <c r="V15" s="266">
        <f t="shared" si="60"/>
        <v>0</v>
      </c>
      <c r="W15" s="267">
        <f t="shared" si="3"/>
        <v>0</v>
      </c>
      <c r="X15" s="266">
        <f t="shared" si="4"/>
        <v>0</v>
      </c>
      <c r="Y15" s="267">
        <f t="shared" si="5"/>
        <v>0</v>
      </c>
      <c r="Z15" s="266">
        <f t="shared" si="6"/>
        <v>0</v>
      </c>
      <c r="AA15" s="267">
        <f t="shared" si="7"/>
        <v>0</v>
      </c>
      <c r="AB15" s="266">
        <f t="shared" si="61"/>
        <v>0</v>
      </c>
      <c r="AC15" s="267">
        <f t="shared" si="62"/>
        <v>0</v>
      </c>
      <c r="AD15" s="266">
        <f t="shared" si="63"/>
        <v>0</v>
      </c>
      <c r="AE15" s="267">
        <f t="shared" si="64"/>
        <v>0</v>
      </c>
      <c r="AF15" s="266">
        <f>IF(AND($J15&lt;&gt;"",$H15=$T$9),$CT15,IF(AND($J15&lt;&gt;"",$H15=$T$10),$CU15,IF(AND($J15="",$H15=$T$9),$BD15,IF(AND($J15="",$H15=$T$10),$BC15,0))))</f>
        <v>0</v>
      </c>
      <c r="AG15" s="267">
        <f>IF(AND($J15&lt;&gt;"",$H15=$T$9),$CV15,IF(AND($J15&lt;&gt;"",$H15=$T$10),$CW15,IF(AND($J15="",$H15=$T$9),$BF15,IF(AND($J15="",$H15=$T$10),$BE15,0))))</f>
        <v>0</v>
      </c>
      <c r="AH15" s="259"/>
      <c r="AI15" s="205">
        <f t="shared" si="8"/>
        <v>0</v>
      </c>
      <c r="AJ15" s="66">
        <f t="shared" si="9"/>
        <v>0</v>
      </c>
      <c r="AK15" s="67">
        <f t="shared" si="10"/>
        <v>0</v>
      </c>
      <c r="AL15" s="68">
        <f t="shared" si="11"/>
        <v>0</v>
      </c>
      <c r="AM15" s="205">
        <f t="shared" si="12"/>
        <v>0</v>
      </c>
      <c r="AN15" s="66">
        <f t="shared" si="13"/>
        <v>0</v>
      </c>
      <c r="AO15" s="67">
        <f t="shared" si="14"/>
        <v>0</v>
      </c>
      <c r="AP15" s="68">
        <f t="shared" si="15"/>
        <v>0</v>
      </c>
      <c r="AQ15" s="205">
        <f t="shared" si="16"/>
        <v>0</v>
      </c>
      <c r="AR15" s="66">
        <f t="shared" si="17"/>
        <v>0</v>
      </c>
      <c r="AS15" s="67">
        <f t="shared" si="18"/>
        <v>0</v>
      </c>
      <c r="AT15" s="68">
        <f t="shared" si="19"/>
        <v>0</v>
      </c>
      <c r="AU15" s="205">
        <f t="shared" si="20"/>
        <v>0</v>
      </c>
      <c r="AV15" s="66">
        <f t="shared" si="21"/>
        <v>0</v>
      </c>
      <c r="AW15" s="67">
        <f t="shared" si="22"/>
        <v>0</v>
      </c>
      <c r="AX15" s="68">
        <f t="shared" si="23"/>
        <v>0</v>
      </c>
      <c r="AY15" s="205">
        <f t="shared" si="67"/>
        <v>0</v>
      </c>
      <c r="AZ15" s="66">
        <f t="shared" si="68"/>
        <v>0</v>
      </c>
      <c r="BA15" s="67">
        <f t="shared" si="69"/>
        <v>0</v>
      </c>
      <c r="BB15" s="68">
        <f t="shared" si="70"/>
        <v>0</v>
      </c>
      <c r="BC15" s="205">
        <f t="shared" si="71"/>
        <v>0</v>
      </c>
      <c r="BD15" s="66">
        <f t="shared" si="72"/>
        <v>0</v>
      </c>
      <c r="BE15" s="67">
        <f t="shared" si="73"/>
        <v>0</v>
      </c>
      <c r="BF15" s="68">
        <f t="shared" si="74"/>
        <v>0</v>
      </c>
      <c r="BG15" s="22"/>
      <c r="BH15" s="253">
        <f t="shared" si="24"/>
        <v>0</v>
      </c>
      <c r="BI15" s="219">
        <f t="shared" si="75"/>
        <v>0</v>
      </c>
      <c r="BJ15" s="254">
        <f>IF($BH15="ER",0,DATEDIF($BH15,$BI15,"M")+ROUND(DAY($BI15)/DAY(DATE(YEAR($BI15),MONTH($BI15)+1,0)),0))</f>
        <v>0</v>
      </c>
      <c r="BK15" s="231">
        <f t="shared" si="26"/>
        <v>0</v>
      </c>
      <c r="BL15" s="227">
        <f t="shared" si="27"/>
        <v>0</v>
      </c>
      <c r="BM15" s="231">
        <f t="shared" si="28"/>
        <v>0</v>
      </c>
      <c r="BN15" s="227">
        <f t="shared" si="29"/>
        <v>0</v>
      </c>
      <c r="BO15" s="248">
        <f t="shared" si="30"/>
        <v>0</v>
      </c>
      <c r="BP15" s="223">
        <f t="shared" si="31"/>
        <v>0</v>
      </c>
      <c r="BQ15" s="249">
        <f>IF($BO15="ER",0,DATEDIF($BO15,$BP15,"M")+ROUND(DAY($BP15)/DAY(DATE(YEAR($BP15),MONTH($BP15)+1,0)),0))</f>
        <v>0</v>
      </c>
      <c r="BR15" s="231">
        <f t="shared" si="33"/>
        <v>0</v>
      </c>
      <c r="BS15" s="227">
        <f t="shared" si="34"/>
        <v>0</v>
      </c>
      <c r="BT15" s="231">
        <f t="shared" si="35"/>
        <v>0</v>
      </c>
      <c r="BU15" s="227">
        <f t="shared" si="36"/>
        <v>0</v>
      </c>
      <c r="BV15" s="222">
        <f t="shared" si="37"/>
        <v>0</v>
      </c>
      <c r="BW15" s="222">
        <f t="shared" si="38"/>
        <v>0</v>
      </c>
      <c r="BX15" s="241">
        <f>IF($BV15="ER",0,DATEDIF($BV15,$BW15,"M")+ROUND(DAY($BW15)/DAY(DATE(YEAR($BW15),MONTH($BW15)+1,0)),0))</f>
        <v>0</v>
      </c>
      <c r="BY15" s="231">
        <f t="shared" si="40"/>
        <v>0</v>
      </c>
      <c r="BZ15" s="227">
        <f t="shared" si="41"/>
        <v>0</v>
      </c>
      <c r="CA15" s="231">
        <f t="shared" si="42"/>
        <v>0</v>
      </c>
      <c r="CB15" s="227">
        <f t="shared" si="43"/>
        <v>0</v>
      </c>
      <c r="CC15" s="224">
        <f t="shared" si="44"/>
        <v>0</v>
      </c>
      <c r="CD15" s="224">
        <f t="shared" si="45"/>
        <v>0</v>
      </c>
      <c r="CE15" s="236">
        <f>IF($CC15="ER",0,DATEDIF($CC15,$CD15,"M")+ROUND(DAY($CD15)/DAY(DATE(YEAR($CD15),MONTH($CD15)+1,0)),0))</f>
        <v>0</v>
      </c>
      <c r="CF15" s="231">
        <f t="shared" si="47"/>
        <v>0</v>
      </c>
      <c r="CG15" s="227">
        <f t="shared" si="48"/>
        <v>0</v>
      </c>
      <c r="CH15" s="231">
        <f t="shared" si="49"/>
        <v>0</v>
      </c>
      <c r="CI15" s="227">
        <f t="shared" si="50"/>
        <v>0</v>
      </c>
      <c r="CJ15" s="221">
        <f t="shared" si="51"/>
        <v>0</v>
      </c>
      <c r="CK15" s="221">
        <f t="shared" si="52"/>
        <v>0</v>
      </c>
      <c r="CL15" s="229">
        <f>IF($CJ15="ER",0,DATEDIF($CJ15,$CK15,"M")+ROUND(DAY($CK15)/DAY(DATE(YEAR($CK15),MONTH($CK15)+1,0)),0))</f>
        <v>0</v>
      </c>
      <c r="CM15" s="231">
        <f t="shared" si="76"/>
        <v>0</v>
      </c>
      <c r="CN15" s="227">
        <f t="shared" si="77"/>
        <v>0</v>
      </c>
      <c r="CO15" s="231">
        <f t="shared" si="78"/>
        <v>0</v>
      </c>
      <c r="CP15" s="227">
        <f t="shared" si="79"/>
        <v>0</v>
      </c>
      <c r="CQ15" s="306">
        <f t="shared" si="54"/>
        <v>0</v>
      </c>
      <c r="CR15" s="306">
        <f t="shared" si="55"/>
        <v>0</v>
      </c>
      <c r="CS15" s="307">
        <f>IF($CJ15="ER",0,DATEDIF($CJ15,$CK15,"M")+ROUND(DAY($CK15)/DAY(DATE(YEAR($CK15),MONTH($CK15)+1,0)),0))</f>
        <v>0</v>
      </c>
      <c r="CT15" s="231">
        <f t="shared" si="80"/>
        <v>0</v>
      </c>
      <c r="CU15" s="227">
        <f t="shared" si="81"/>
        <v>0</v>
      </c>
      <c r="CV15" s="231">
        <f t="shared" si="82"/>
        <v>0</v>
      </c>
      <c r="CW15" s="227">
        <f t="shared" si="83"/>
        <v>0</v>
      </c>
      <c r="CX15" s="292">
        <f t="shared" si="57"/>
        <v>0</v>
      </c>
    </row>
    <row r="16" spans="2:102" x14ac:dyDescent="0.25">
      <c r="B16" s="411"/>
      <c r="C16" s="412"/>
      <c r="D16" s="2"/>
      <c r="E16" s="397"/>
      <c r="F16" s="398"/>
      <c r="G16" s="3"/>
      <c r="H16" s="2"/>
      <c r="I16" s="198"/>
      <c r="J16" s="214"/>
      <c r="K16" s="206"/>
      <c r="L16" s="183"/>
      <c r="M16" s="15">
        <f t="shared" si="58"/>
        <v>0</v>
      </c>
      <c r="N16" s="15">
        <f t="shared" si="0"/>
        <v>0</v>
      </c>
      <c r="O16" s="15">
        <f t="shared" si="1"/>
        <v>0</v>
      </c>
      <c r="P16" s="15">
        <f t="shared" si="2"/>
        <v>0</v>
      </c>
      <c r="Q16" s="15">
        <f t="shared" si="59"/>
        <v>0</v>
      </c>
      <c r="R16" s="15">
        <f t="shared" si="59"/>
        <v>0</v>
      </c>
      <c r="U16" s="319"/>
      <c r="V16" s="266">
        <f t="shared" si="60"/>
        <v>0</v>
      </c>
      <c r="W16" s="267">
        <f t="shared" si="3"/>
        <v>0</v>
      </c>
      <c r="X16" s="266">
        <f t="shared" si="4"/>
        <v>0</v>
      </c>
      <c r="Y16" s="267">
        <f t="shared" si="5"/>
        <v>0</v>
      </c>
      <c r="Z16" s="266">
        <f t="shared" si="6"/>
        <v>0</v>
      </c>
      <c r="AA16" s="267">
        <f t="shared" si="7"/>
        <v>0</v>
      </c>
      <c r="AB16" s="266">
        <f t="shared" si="61"/>
        <v>0</v>
      </c>
      <c r="AC16" s="267">
        <f t="shared" si="62"/>
        <v>0</v>
      </c>
      <c r="AD16" s="266">
        <f t="shared" si="63"/>
        <v>0</v>
      </c>
      <c r="AE16" s="267">
        <f t="shared" si="64"/>
        <v>0</v>
      </c>
      <c r="AF16" s="266">
        <f t="shared" si="65"/>
        <v>0</v>
      </c>
      <c r="AG16" s="267">
        <f t="shared" si="66"/>
        <v>0</v>
      </c>
      <c r="AH16" s="259"/>
      <c r="AI16" s="205">
        <f t="shared" si="8"/>
        <v>0</v>
      </c>
      <c r="AJ16" s="66">
        <f t="shared" si="9"/>
        <v>0</v>
      </c>
      <c r="AK16" s="67">
        <f t="shared" si="10"/>
        <v>0</v>
      </c>
      <c r="AL16" s="68">
        <f t="shared" si="11"/>
        <v>0</v>
      </c>
      <c r="AM16" s="205">
        <f t="shared" si="12"/>
        <v>0</v>
      </c>
      <c r="AN16" s="66">
        <f t="shared" si="13"/>
        <v>0</v>
      </c>
      <c r="AO16" s="67">
        <f t="shared" si="14"/>
        <v>0</v>
      </c>
      <c r="AP16" s="68">
        <f t="shared" si="15"/>
        <v>0</v>
      </c>
      <c r="AQ16" s="205">
        <f t="shared" si="16"/>
        <v>0</v>
      </c>
      <c r="AR16" s="66">
        <f t="shared" si="17"/>
        <v>0</v>
      </c>
      <c r="AS16" s="67">
        <f t="shared" si="18"/>
        <v>0</v>
      </c>
      <c r="AT16" s="68">
        <f t="shared" si="19"/>
        <v>0</v>
      </c>
      <c r="AU16" s="205">
        <f t="shared" si="20"/>
        <v>0</v>
      </c>
      <c r="AV16" s="66">
        <f t="shared" si="21"/>
        <v>0</v>
      </c>
      <c r="AW16" s="67">
        <f t="shared" si="22"/>
        <v>0</v>
      </c>
      <c r="AX16" s="68">
        <f t="shared" si="23"/>
        <v>0</v>
      </c>
      <c r="AY16" s="205">
        <f t="shared" si="67"/>
        <v>0</v>
      </c>
      <c r="AZ16" s="66">
        <f t="shared" si="68"/>
        <v>0</v>
      </c>
      <c r="BA16" s="67">
        <f t="shared" si="69"/>
        <v>0</v>
      </c>
      <c r="BB16" s="68">
        <f t="shared" si="70"/>
        <v>0</v>
      </c>
      <c r="BC16" s="205">
        <f t="shared" si="71"/>
        <v>0</v>
      </c>
      <c r="BD16" s="66">
        <f t="shared" si="72"/>
        <v>0</v>
      </c>
      <c r="BE16" s="67">
        <f t="shared" si="73"/>
        <v>0</v>
      </c>
      <c r="BF16" s="68">
        <f t="shared" si="74"/>
        <v>0</v>
      </c>
      <c r="BG16" s="22"/>
      <c r="BH16" s="253">
        <f t="shared" si="24"/>
        <v>0</v>
      </c>
      <c r="BI16" s="219">
        <f t="shared" si="75"/>
        <v>0</v>
      </c>
      <c r="BJ16" s="254">
        <f>IF($BH16="ER",0,DATEDIF($BH16,$BI16,"M")+ROUND(DAY($BI16)/DAY(DATE(YEAR($BI16),MONTH($BI16)+1,0)),0))</f>
        <v>0</v>
      </c>
      <c r="BK16" s="231">
        <f t="shared" si="26"/>
        <v>0</v>
      </c>
      <c r="BL16" s="227">
        <f t="shared" si="27"/>
        <v>0</v>
      </c>
      <c r="BM16" s="231">
        <f t="shared" si="28"/>
        <v>0</v>
      </c>
      <c r="BN16" s="227">
        <f t="shared" si="29"/>
        <v>0</v>
      </c>
      <c r="BO16" s="248">
        <f t="shared" si="30"/>
        <v>0</v>
      </c>
      <c r="BP16" s="223">
        <f t="shared" si="31"/>
        <v>0</v>
      </c>
      <c r="BQ16" s="249">
        <f>IF($BO16="ER",0,DATEDIF($BO16,$BP16,"M")+ROUND(DAY($BP16)/DAY(DATE(YEAR($BP16),MONTH($BP16)+1,0)),0))</f>
        <v>0</v>
      </c>
      <c r="BR16" s="231">
        <f t="shared" si="33"/>
        <v>0</v>
      </c>
      <c r="BS16" s="227">
        <f t="shared" si="34"/>
        <v>0</v>
      </c>
      <c r="BT16" s="231">
        <f t="shared" si="35"/>
        <v>0</v>
      </c>
      <c r="BU16" s="227">
        <f t="shared" si="36"/>
        <v>0</v>
      </c>
      <c r="BV16" s="222">
        <f t="shared" si="37"/>
        <v>0</v>
      </c>
      <c r="BW16" s="222">
        <f t="shared" si="38"/>
        <v>0</v>
      </c>
      <c r="BX16" s="241">
        <f>IF($BV16="ER",0,DATEDIF($BV16,$BW16,"M")+ROUND(DAY($BW16)/DAY(DATE(YEAR($BW16),MONTH($BW16)+1,0)),0))</f>
        <v>0</v>
      </c>
      <c r="BY16" s="231">
        <f t="shared" si="40"/>
        <v>0</v>
      </c>
      <c r="BZ16" s="227">
        <f t="shared" si="41"/>
        <v>0</v>
      </c>
      <c r="CA16" s="231">
        <f t="shared" si="42"/>
        <v>0</v>
      </c>
      <c r="CB16" s="227">
        <f t="shared" si="43"/>
        <v>0</v>
      </c>
      <c r="CC16" s="224">
        <f t="shared" si="44"/>
        <v>0</v>
      </c>
      <c r="CD16" s="224">
        <f t="shared" si="45"/>
        <v>0</v>
      </c>
      <c r="CE16" s="236">
        <f>IF($CC16="ER",0,DATEDIF($CC16,$CD16,"M")+ROUND(DAY($CD16)/DAY(DATE(YEAR($CD16),MONTH($CD16)+1,0)),0))</f>
        <v>0</v>
      </c>
      <c r="CF16" s="231">
        <f t="shared" si="47"/>
        <v>0</v>
      </c>
      <c r="CG16" s="227">
        <f t="shared" si="48"/>
        <v>0</v>
      </c>
      <c r="CH16" s="231">
        <f t="shared" si="49"/>
        <v>0</v>
      </c>
      <c r="CI16" s="227">
        <f t="shared" si="50"/>
        <v>0</v>
      </c>
      <c r="CJ16" s="221">
        <f t="shared" si="51"/>
        <v>0</v>
      </c>
      <c r="CK16" s="221">
        <f t="shared" si="52"/>
        <v>0</v>
      </c>
      <c r="CL16" s="229">
        <f>IF($CJ16="ER",0,DATEDIF($CJ16,$CK16,"M")+ROUND(DAY($CK16)/DAY(DATE(YEAR($CK16),MONTH($CK16)+1,0)),0))</f>
        <v>0</v>
      </c>
      <c r="CM16" s="231">
        <f t="shared" si="76"/>
        <v>0</v>
      </c>
      <c r="CN16" s="227">
        <f t="shared" si="77"/>
        <v>0</v>
      </c>
      <c r="CO16" s="231">
        <f t="shared" si="78"/>
        <v>0</v>
      </c>
      <c r="CP16" s="227">
        <f t="shared" si="79"/>
        <v>0</v>
      </c>
      <c r="CQ16" s="306">
        <f t="shared" si="54"/>
        <v>0</v>
      </c>
      <c r="CR16" s="306">
        <f t="shared" si="55"/>
        <v>0</v>
      </c>
      <c r="CS16" s="307">
        <f>IF($CJ16="ER",0,DATEDIF($CJ16,$CK16,"M")+ROUND(DAY($CK16)/DAY(DATE(YEAR($CK16),MONTH($CK16)+1,0)),0))</f>
        <v>0</v>
      </c>
      <c r="CT16" s="231">
        <f t="shared" si="80"/>
        <v>0</v>
      </c>
      <c r="CU16" s="227">
        <f t="shared" si="81"/>
        <v>0</v>
      </c>
      <c r="CV16" s="231">
        <f t="shared" si="82"/>
        <v>0</v>
      </c>
      <c r="CW16" s="227">
        <f t="shared" si="83"/>
        <v>0</v>
      </c>
      <c r="CX16" s="292">
        <f t="shared" si="57"/>
        <v>0</v>
      </c>
    </row>
    <row r="17" spans="2:102" x14ac:dyDescent="0.25">
      <c r="B17" s="411"/>
      <c r="C17" s="412"/>
      <c r="D17" s="2"/>
      <c r="E17" s="397"/>
      <c r="F17" s="398"/>
      <c r="G17" s="3"/>
      <c r="H17" s="2"/>
      <c r="I17" s="198"/>
      <c r="J17" s="214"/>
      <c r="K17" s="206"/>
      <c r="L17" s="183"/>
      <c r="M17" s="15">
        <f t="shared" si="58"/>
        <v>0</v>
      </c>
      <c r="N17" s="15">
        <f t="shared" si="0"/>
        <v>0</v>
      </c>
      <c r="O17" s="15">
        <f t="shared" si="1"/>
        <v>0</v>
      </c>
      <c r="P17" s="15">
        <f t="shared" si="2"/>
        <v>0</v>
      </c>
      <c r="Q17" s="15">
        <f t="shared" si="59"/>
        <v>0</v>
      </c>
      <c r="R17" s="15">
        <f t="shared" si="59"/>
        <v>0</v>
      </c>
      <c r="U17" s="319"/>
      <c r="V17" s="266">
        <f t="shared" si="60"/>
        <v>0</v>
      </c>
      <c r="W17" s="267">
        <f t="shared" si="3"/>
        <v>0</v>
      </c>
      <c r="X17" s="266">
        <f t="shared" si="4"/>
        <v>0</v>
      </c>
      <c r="Y17" s="267">
        <f t="shared" si="5"/>
        <v>0</v>
      </c>
      <c r="Z17" s="266">
        <f t="shared" si="6"/>
        <v>0</v>
      </c>
      <c r="AA17" s="267">
        <f t="shared" si="7"/>
        <v>0</v>
      </c>
      <c r="AB17" s="266">
        <f t="shared" si="61"/>
        <v>0</v>
      </c>
      <c r="AC17" s="267">
        <f t="shared" si="62"/>
        <v>0</v>
      </c>
      <c r="AD17" s="266">
        <f t="shared" si="63"/>
        <v>0</v>
      </c>
      <c r="AE17" s="267">
        <f t="shared" si="64"/>
        <v>0</v>
      </c>
      <c r="AF17" s="266">
        <f t="shared" si="65"/>
        <v>0</v>
      </c>
      <c r="AG17" s="267">
        <f t="shared" si="66"/>
        <v>0</v>
      </c>
      <c r="AH17" s="259"/>
      <c r="AI17" s="205">
        <f t="shared" si="8"/>
        <v>0</v>
      </c>
      <c r="AJ17" s="66">
        <f t="shared" si="9"/>
        <v>0</v>
      </c>
      <c r="AK17" s="67">
        <f t="shared" si="10"/>
        <v>0</v>
      </c>
      <c r="AL17" s="68">
        <f t="shared" si="11"/>
        <v>0</v>
      </c>
      <c r="AM17" s="205">
        <f t="shared" si="12"/>
        <v>0</v>
      </c>
      <c r="AN17" s="66">
        <f t="shared" si="13"/>
        <v>0</v>
      </c>
      <c r="AO17" s="67">
        <f t="shared" si="14"/>
        <v>0</v>
      </c>
      <c r="AP17" s="68">
        <f t="shared" si="15"/>
        <v>0</v>
      </c>
      <c r="AQ17" s="205">
        <f t="shared" si="16"/>
        <v>0</v>
      </c>
      <c r="AR17" s="66">
        <f t="shared" si="17"/>
        <v>0</v>
      </c>
      <c r="AS17" s="67">
        <f t="shared" si="18"/>
        <v>0</v>
      </c>
      <c r="AT17" s="68">
        <f t="shared" si="19"/>
        <v>0</v>
      </c>
      <c r="AU17" s="205">
        <f t="shared" si="20"/>
        <v>0</v>
      </c>
      <c r="AV17" s="66">
        <f t="shared" si="21"/>
        <v>0</v>
      </c>
      <c r="AW17" s="67">
        <f t="shared" si="22"/>
        <v>0</v>
      </c>
      <c r="AX17" s="68">
        <f t="shared" si="23"/>
        <v>0</v>
      </c>
      <c r="AY17" s="205">
        <f t="shared" si="67"/>
        <v>0</v>
      </c>
      <c r="AZ17" s="66">
        <f t="shared" si="68"/>
        <v>0</v>
      </c>
      <c r="BA17" s="67">
        <f t="shared" si="69"/>
        <v>0</v>
      </c>
      <c r="BB17" s="68">
        <f t="shared" si="70"/>
        <v>0</v>
      </c>
      <c r="BC17" s="205">
        <f t="shared" si="71"/>
        <v>0</v>
      </c>
      <c r="BD17" s="66">
        <f t="shared" si="72"/>
        <v>0</v>
      </c>
      <c r="BE17" s="67">
        <f t="shared" si="73"/>
        <v>0</v>
      </c>
      <c r="BF17" s="68">
        <f t="shared" si="74"/>
        <v>0</v>
      </c>
      <c r="BG17" s="22"/>
      <c r="BH17" s="253">
        <f t="shared" si="24"/>
        <v>0</v>
      </c>
      <c r="BI17" s="219">
        <f t="shared" si="75"/>
        <v>0</v>
      </c>
      <c r="BJ17" s="254">
        <f>IF($BH17="ER",0,DATEDIF($BH17,$BI17,"M")+ROUND(DAY($BI17)/DAY(DATE(YEAR($BI17),MONTH($BI17)+1,0)),0))</f>
        <v>0</v>
      </c>
      <c r="BK17" s="231">
        <f t="shared" si="26"/>
        <v>0</v>
      </c>
      <c r="BL17" s="227">
        <f t="shared" si="27"/>
        <v>0</v>
      </c>
      <c r="BM17" s="231">
        <f t="shared" si="28"/>
        <v>0</v>
      </c>
      <c r="BN17" s="227">
        <f t="shared" si="29"/>
        <v>0</v>
      </c>
      <c r="BO17" s="248">
        <f t="shared" si="30"/>
        <v>0</v>
      </c>
      <c r="BP17" s="223">
        <f t="shared" si="31"/>
        <v>0</v>
      </c>
      <c r="BQ17" s="249">
        <f>IF($BO17="ER",0,DATEDIF($BO17,$BP17,"M")+ROUND(DAY($BP17)/DAY(DATE(YEAR($BP17),MONTH($BP17)+1,0)),0))</f>
        <v>0</v>
      </c>
      <c r="BR17" s="231">
        <f t="shared" si="33"/>
        <v>0</v>
      </c>
      <c r="BS17" s="227">
        <f t="shared" si="34"/>
        <v>0</v>
      </c>
      <c r="BT17" s="231">
        <f t="shared" si="35"/>
        <v>0</v>
      </c>
      <c r="BU17" s="227">
        <f t="shared" si="36"/>
        <v>0</v>
      </c>
      <c r="BV17" s="222">
        <f t="shared" si="37"/>
        <v>0</v>
      </c>
      <c r="BW17" s="222">
        <f t="shared" si="38"/>
        <v>0</v>
      </c>
      <c r="BX17" s="241">
        <f>IF($BV17="ER",0,DATEDIF($BV17,$BW17,"M")+ROUND(DAY($BW17)/DAY(DATE(YEAR($BW17),MONTH($BW17)+1,0)),0))</f>
        <v>0</v>
      </c>
      <c r="BY17" s="231">
        <f t="shared" si="40"/>
        <v>0</v>
      </c>
      <c r="BZ17" s="227">
        <f t="shared" si="41"/>
        <v>0</v>
      </c>
      <c r="CA17" s="231">
        <f t="shared" si="42"/>
        <v>0</v>
      </c>
      <c r="CB17" s="227">
        <f t="shared" si="43"/>
        <v>0</v>
      </c>
      <c r="CC17" s="224">
        <f t="shared" si="44"/>
        <v>0</v>
      </c>
      <c r="CD17" s="224">
        <f t="shared" si="45"/>
        <v>0</v>
      </c>
      <c r="CE17" s="236">
        <f>IF($CC17="ER",0,DATEDIF($CC17,$CD17,"M")+ROUND(DAY($CD17)/DAY(DATE(YEAR($CD17),MONTH($CD17)+1,0)),0))</f>
        <v>0</v>
      </c>
      <c r="CF17" s="231">
        <f t="shared" si="47"/>
        <v>0</v>
      </c>
      <c r="CG17" s="227">
        <f t="shared" si="48"/>
        <v>0</v>
      </c>
      <c r="CH17" s="231">
        <f t="shared" si="49"/>
        <v>0</v>
      </c>
      <c r="CI17" s="227">
        <f t="shared" si="50"/>
        <v>0</v>
      </c>
      <c r="CJ17" s="221">
        <f t="shared" si="51"/>
        <v>0</v>
      </c>
      <c r="CK17" s="221">
        <f t="shared" si="52"/>
        <v>0</v>
      </c>
      <c r="CL17" s="229">
        <f>IF($CJ17="ER",0,DATEDIF($CJ17,$CK17,"M")+ROUND(DAY($CK17)/DAY(DATE(YEAR($CK17),MONTH($CK17)+1,0)),0))</f>
        <v>0</v>
      </c>
      <c r="CM17" s="231">
        <f t="shared" si="76"/>
        <v>0</v>
      </c>
      <c r="CN17" s="227">
        <f t="shared" si="77"/>
        <v>0</v>
      </c>
      <c r="CO17" s="231">
        <f t="shared" si="78"/>
        <v>0</v>
      </c>
      <c r="CP17" s="227">
        <f t="shared" si="79"/>
        <v>0</v>
      </c>
      <c r="CQ17" s="306">
        <f t="shared" si="54"/>
        <v>0</v>
      </c>
      <c r="CR17" s="306">
        <f t="shared" si="55"/>
        <v>0</v>
      </c>
      <c r="CS17" s="307">
        <f>IF($CJ17="ER",0,DATEDIF($CJ17,$CK17,"M")+ROUND(DAY($CK17)/DAY(DATE(YEAR($CK17),MONTH($CK17)+1,0)),0))</f>
        <v>0</v>
      </c>
      <c r="CT17" s="231">
        <f>IF($CQ17="ER",0, IF($D17=$Z$49,$E17*$CU$20/9*$CS17*$G17*$I17,0))</f>
        <v>0</v>
      </c>
      <c r="CU17" s="227">
        <f>IF($CQ17="ER",0, IF($D17=$Z$49,$E17*$CU$20/12*$CS17*$G17*$I17,0))</f>
        <v>0</v>
      </c>
      <c r="CV17" s="231">
        <f>IF($CQ17="ER",0, IF(OR($D17=$Z$50,$D17=$Z$51,$D17=$Z$52,$D17=$Z$53),$E17/9*$CS17*$G17*$I17,0))</f>
        <v>0</v>
      </c>
      <c r="CW17" s="227">
        <f>IF($CQ17="ER",0, IF(OR($D17=$Z$50,$D17=$Z$51,$D17=$Z$52,$D17=$Z$53),$E17/12*$CS17*$G17*$I17,0))</f>
        <v>0</v>
      </c>
      <c r="CX17" s="292">
        <f t="shared" si="57"/>
        <v>0</v>
      </c>
    </row>
    <row r="18" spans="2:102" x14ac:dyDescent="0.25">
      <c r="B18" s="411"/>
      <c r="C18" s="412"/>
      <c r="D18" s="2"/>
      <c r="E18" s="397"/>
      <c r="F18" s="398"/>
      <c r="G18" s="3"/>
      <c r="H18" s="2"/>
      <c r="I18" s="198"/>
      <c r="J18" s="214"/>
      <c r="K18" s="206"/>
      <c r="L18" s="183"/>
      <c r="M18" s="15">
        <f t="shared" si="58"/>
        <v>0</v>
      </c>
      <c r="N18" s="15">
        <f t="shared" si="0"/>
        <v>0</v>
      </c>
      <c r="O18" s="15">
        <f t="shared" si="1"/>
        <v>0</v>
      </c>
      <c r="P18" s="15">
        <f t="shared" si="2"/>
        <v>0</v>
      </c>
      <c r="Q18" s="15">
        <f t="shared" si="59"/>
        <v>0</v>
      </c>
      <c r="R18" s="15">
        <f t="shared" si="59"/>
        <v>0</v>
      </c>
      <c r="U18" s="319"/>
      <c r="V18" s="266">
        <f t="shared" si="60"/>
        <v>0</v>
      </c>
      <c r="W18" s="267">
        <f t="shared" si="3"/>
        <v>0</v>
      </c>
      <c r="X18" s="266">
        <f t="shared" si="4"/>
        <v>0</v>
      </c>
      <c r="Y18" s="267">
        <f t="shared" si="5"/>
        <v>0</v>
      </c>
      <c r="Z18" s="266">
        <f t="shared" si="6"/>
        <v>0</v>
      </c>
      <c r="AA18" s="267">
        <f t="shared" si="7"/>
        <v>0</v>
      </c>
      <c r="AB18" s="266">
        <f t="shared" si="61"/>
        <v>0</v>
      </c>
      <c r="AC18" s="267">
        <f t="shared" si="62"/>
        <v>0</v>
      </c>
      <c r="AD18" s="266">
        <f t="shared" si="63"/>
        <v>0</v>
      </c>
      <c r="AE18" s="267">
        <f t="shared" si="64"/>
        <v>0</v>
      </c>
      <c r="AF18" s="266">
        <f t="shared" si="65"/>
        <v>0</v>
      </c>
      <c r="AG18" s="267">
        <f t="shared" si="66"/>
        <v>0</v>
      </c>
      <c r="AH18" s="259"/>
      <c r="AI18" s="205">
        <f t="shared" si="8"/>
        <v>0</v>
      </c>
      <c r="AJ18" s="66">
        <f t="shared" si="9"/>
        <v>0</v>
      </c>
      <c r="AK18" s="67">
        <f t="shared" si="10"/>
        <v>0</v>
      </c>
      <c r="AL18" s="68">
        <f t="shared" si="11"/>
        <v>0</v>
      </c>
      <c r="AM18" s="205">
        <f t="shared" si="12"/>
        <v>0</v>
      </c>
      <c r="AN18" s="66">
        <f t="shared" si="13"/>
        <v>0</v>
      </c>
      <c r="AO18" s="67">
        <f t="shared" si="14"/>
        <v>0</v>
      </c>
      <c r="AP18" s="68">
        <f t="shared" si="15"/>
        <v>0</v>
      </c>
      <c r="AQ18" s="205">
        <f t="shared" si="16"/>
        <v>0</v>
      </c>
      <c r="AR18" s="66">
        <f t="shared" si="17"/>
        <v>0</v>
      </c>
      <c r="AS18" s="67">
        <f t="shared" si="18"/>
        <v>0</v>
      </c>
      <c r="AT18" s="68">
        <f t="shared" si="19"/>
        <v>0</v>
      </c>
      <c r="AU18" s="205">
        <f t="shared" si="20"/>
        <v>0</v>
      </c>
      <c r="AV18" s="66">
        <f t="shared" si="21"/>
        <v>0</v>
      </c>
      <c r="AW18" s="67">
        <f t="shared" si="22"/>
        <v>0</v>
      </c>
      <c r="AX18" s="68">
        <f t="shared" si="23"/>
        <v>0</v>
      </c>
      <c r="AY18" s="205">
        <f t="shared" si="67"/>
        <v>0</v>
      </c>
      <c r="AZ18" s="66">
        <f t="shared" si="68"/>
        <v>0</v>
      </c>
      <c r="BA18" s="67">
        <f t="shared" si="69"/>
        <v>0</v>
      </c>
      <c r="BB18" s="68">
        <f>IF($AZ$7="Er", 0, E18*G18/9*$BB$7*I18)</f>
        <v>0</v>
      </c>
      <c r="BC18" s="205">
        <f t="shared" si="71"/>
        <v>0</v>
      </c>
      <c r="BD18" s="66">
        <f>($E18*$BF$20)*$G18/9*$BF$7*$I18</f>
        <v>0</v>
      </c>
      <c r="BE18" s="67">
        <f>IF($BD$6="Er", 0, I18*K18/12*$BF$6*M18)</f>
        <v>0</v>
      </c>
      <c r="BF18" s="68">
        <f>IF($BD$7="Er", 0, I18*K18/9*$BF$7*M18)</f>
        <v>0</v>
      </c>
      <c r="BG18" s="22"/>
      <c r="BH18" s="253">
        <f t="shared" si="24"/>
        <v>0</v>
      </c>
      <c r="BI18" s="219">
        <f t="shared" si="75"/>
        <v>0</v>
      </c>
      <c r="BJ18" s="254">
        <f>IF($BH18="ER",0,DATEDIF($BH18,$BI18,"M")+ROUND(DAY($BI18)/DAY(DATE(YEAR($BI18),MONTH($BI18)+1,0)),0))</f>
        <v>0</v>
      </c>
      <c r="BK18" s="231">
        <f t="shared" si="26"/>
        <v>0</v>
      </c>
      <c r="BL18" s="227">
        <f t="shared" si="27"/>
        <v>0</v>
      </c>
      <c r="BM18" s="231">
        <f t="shared" si="28"/>
        <v>0</v>
      </c>
      <c r="BN18" s="227">
        <f t="shared" si="29"/>
        <v>0</v>
      </c>
      <c r="BO18" s="248">
        <f t="shared" si="30"/>
        <v>0</v>
      </c>
      <c r="BP18" s="223">
        <f t="shared" si="31"/>
        <v>0</v>
      </c>
      <c r="BQ18" s="249">
        <f>IF($BO18="ER",0,DATEDIF($BO18,$BP18,"M")+ROUND(DAY($BP18)/DAY(DATE(YEAR($BP18),MONTH($BP18)+1,0)),0))</f>
        <v>0</v>
      </c>
      <c r="BR18" s="231">
        <f t="shared" si="33"/>
        <v>0</v>
      </c>
      <c r="BS18" s="227">
        <f t="shared" si="34"/>
        <v>0</v>
      </c>
      <c r="BT18" s="231">
        <f t="shared" si="35"/>
        <v>0</v>
      </c>
      <c r="BU18" s="227">
        <f t="shared" si="36"/>
        <v>0</v>
      </c>
      <c r="BV18" s="222">
        <f t="shared" si="37"/>
        <v>0</v>
      </c>
      <c r="BW18" s="222">
        <f t="shared" si="38"/>
        <v>0</v>
      </c>
      <c r="BX18" s="241">
        <f>IF($BV18="ER",0,DATEDIF($BV18,$BW18,"M")+ROUND(DAY($BW18)/DAY(DATE(YEAR($BW18),MONTH($BW18)+1,0)),0))</f>
        <v>0</v>
      </c>
      <c r="BY18" s="231">
        <f t="shared" si="40"/>
        <v>0</v>
      </c>
      <c r="BZ18" s="227">
        <f t="shared" si="41"/>
        <v>0</v>
      </c>
      <c r="CA18" s="231">
        <f t="shared" si="42"/>
        <v>0</v>
      </c>
      <c r="CB18" s="227">
        <f t="shared" si="43"/>
        <v>0</v>
      </c>
      <c r="CC18" s="224">
        <f t="shared" si="44"/>
        <v>0</v>
      </c>
      <c r="CD18" s="224">
        <f t="shared" si="45"/>
        <v>0</v>
      </c>
      <c r="CE18" s="236">
        <f>IF($CC18="ER",0,DATEDIF($CC18,$CD18,"M")+ROUND(DAY($CD18)/DAY(DATE(YEAR($CD18),MONTH($CD18)+1,0)),0))</f>
        <v>0</v>
      </c>
      <c r="CF18" s="231">
        <f t="shared" si="47"/>
        <v>0</v>
      </c>
      <c r="CG18" s="227">
        <f t="shared" si="48"/>
        <v>0</v>
      </c>
      <c r="CH18" s="231">
        <f t="shared" si="49"/>
        <v>0</v>
      </c>
      <c r="CI18" s="227">
        <f t="shared" si="50"/>
        <v>0</v>
      </c>
      <c r="CJ18" s="221">
        <f t="shared" si="51"/>
        <v>0</v>
      </c>
      <c r="CK18" s="221">
        <f t="shared" si="52"/>
        <v>0</v>
      </c>
      <c r="CL18" s="229">
        <f>IF($CJ18="ER",0,DATEDIF($CJ18,$CK18,"M")+ROUND(DAY($CK18)/DAY(DATE(YEAR($CK18),MONTH($CK18)+1,0)),0))</f>
        <v>0</v>
      </c>
      <c r="CM18" s="231">
        <f t="shared" si="76"/>
        <v>0</v>
      </c>
      <c r="CN18" s="227">
        <f t="shared" si="77"/>
        <v>0</v>
      </c>
      <c r="CO18" s="231">
        <f t="shared" si="78"/>
        <v>0</v>
      </c>
      <c r="CP18" s="227">
        <f t="shared" si="79"/>
        <v>0</v>
      </c>
      <c r="CQ18" s="306">
        <f t="shared" si="54"/>
        <v>0</v>
      </c>
      <c r="CR18" s="306">
        <f t="shared" si="55"/>
        <v>0</v>
      </c>
      <c r="CS18" s="307">
        <f>IF($CJ18="ER",0,DATEDIF($CJ18,$CK18,"M")+ROUND(DAY($CK18)/DAY(DATE(YEAR($CK18),MONTH($CK18)+1,0)),0))</f>
        <v>0</v>
      </c>
      <c r="CT18" s="231">
        <f t="shared" si="80"/>
        <v>0</v>
      </c>
      <c r="CU18" s="227">
        <f>IF($CQ18="ER",0, IF($D18=$Z$49,$E18*$CU$20/12*$CS18*$G18*$I18,0))</f>
        <v>0</v>
      </c>
      <c r="CV18" s="231">
        <f>IF($CQ18="ER",0, IF(OR($D18=$Z$50,$D18=$Z$51,$D18=$Z$52,$D18=$Z$53),$E18/9*$CS18*$G18*$I18,0))</f>
        <v>0</v>
      </c>
      <c r="CW18" s="227">
        <f>IF($CQ18="ER",0, IF(OR($D18=$Z$50,$D18=$Z$51,$D18=$Z$52,$D18=$Z$53),$E18/12*$CS18*$G18*$I18,0))</f>
        <v>0</v>
      </c>
      <c r="CX18" s="292">
        <f t="shared" si="57"/>
        <v>0</v>
      </c>
    </row>
    <row r="19" spans="2:102" ht="12.6" thickBot="1" x14ac:dyDescent="0.3">
      <c r="B19" s="182"/>
      <c r="C19" s="183"/>
      <c r="D19" s="183"/>
      <c r="E19" s="183"/>
      <c r="F19" s="183"/>
      <c r="G19" s="183"/>
      <c r="H19" s="183"/>
      <c r="I19" s="183"/>
      <c r="J19" s="183"/>
      <c r="K19" s="183"/>
      <c r="L19" s="183"/>
      <c r="M19" s="184"/>
      <c r="N19" s="184"/>
      <c r="O19" s="184"/>
      <c r="P19" s="184"/>
      <c r="Q19" s="184"/>
      <c r="R19" s="184"/>
      <c r="U19" s="320"/>
      <c r="V19" s="268">
        <f t="shared" si="60"/>
        <v>0</v>
      </c>
      <c r="W19" s="269">
        <f t="shared" si="3"/>
        <v>0</v>
      </c>
      <c r="X19" s="268">
        <f t="shared" si="4"/>
        <v>0</v>
      </c>
      <c r="Y19" s="269">
        <f t="shared" si="5"/>
        <v>0</v>
      </c>
      <c r="Z19" s="268">
        <f t="shared" si="6"/>
        <v>0</v>
      </c>
      <c r="AA19" s="269">
        <f t="shared" si="7"/>
        <v>0</v>
      </c>
      <c r="AB19" s="268">
        <f t="shared" si="61"/>
        <v>0</v>
      </c>
      <c r="AC19" s="269">
        <f t="shared" si="62"/>
        <v>0</v>
      </c>
      <c r="AD19" s="268">
        <f t="shared" si="63"/>
        <v>0</v>
      </c>
      <c r="AE19" s="269">
        <f t="shared" si="64"/>
        <v>0</v>
      </c>
      <c r="AF19" s="268">
        <f t="shared" si="65"/>
        <v>0</v>
      </c>
      <c r="AG19" s="269">
        <f t="shared" si="66"/>
        <v>0</v>
      </c>
      <c r="AH19" s="259"/>
      <c r="AI19" s="413" t="s">
        <v>45</v>
      </c>
      <c r="AJ19" s="414"/>
      <c r="AK19" s="415" t="s">
        <v>46</v>
      </c>
      <c r="AL19" s="416"/>
      <c r="AM19" s="417" t="s">
        <v>45</v>
      </c>
      <c r="AN19" s="414"/>
      <c r="AO19" s="415" t="s">
        <v>46</v>
      </c>
      <c r="AP19" s="416"/>
      <c r="AQ19" s="417" t="s">
        <v>45</v>
      </c>
      <c r="AR19" s="414"/>
      <c r="AS19" s="415" t="s">
        <v>46</v>
      </c>
      <c r="AT19" s="416"/>
      <c r="AU19" s="417" t="s">
        <v>45</v>
      </c>
      <c r="AV19" s="414"/>
      <c r="AW19" s="415" t="s">
        <v>46</v>
      </c>
      <c r="AX19" s="416"/>
      <c r="AY19" s="417" t="s">
        <v>45</v>
      </c>
      <c r="AZ19" s="414"/>
      <c r="BA19" s="415" t="s">
        <v>46</v>
      </c>
      <c r="BB19" s="416"/>
      <c r="BC19" s="417" t="s">
        <v>45</v>
      </c>
      <c r="BD19" s="414"/>
      <c r="BE19" s="415" t="s">
        <v>46</v>
      </c>
      <c r="BF19" s="416"/>
      <c r="BG19" s="22"/>
      <c r="BK19" s="418" t="s">
        <v>45</v>
      </c>
      <c r="BL19" s="419"/>
      <c r="BM19" s="436" t="s">
        <v>46</v>
      </c>
      <c r="BN19" s="437"/>
      <c r="BR19" s="418" t="s">
        <v>45</v>
      </c>
      <c r="BS19" s="419"/>
      <c r="BT19" s="436" t="s">
        <v>46</v>
      </c>
      <c r="BU19" s="437"/>
      <c r="BY19" s="418" t="s">
        <v>45</v>
      </c>
      <c r="BZ19" s="419"/>
      <c r="CA19" s="436" t="s">
        <v>46</v>
      </c>
      <c r="CB19" s="437"/>
      <c r="CF19" s="418" t="s">
        <v>45</v>
      </c>
      <c r="CG19" s="419"/>
      <c r="CH19" s="436" t="s">
        <v>46</v>
      </c>
      <c r="CI19" s="437"/>
      <c r="CM19" s="418" t="s">
        <v>45</v>
      </c>
      <c r="CN19" s="419"/>
      <c r="CO19" s="436" t="s">
        <v>46</v>
      </c>
      <c r="CP19" s="437"/>
      <c r="CT19" s="418" t="s">
        <v>45</v>
      </c>
      <c r="CU19" s="419"/>
      <c r="CV19" s="436" t="s">
        <v>46</v>
      </c>
      <c r="CW19" s="437"/>
      <c r="CX19" s="292"/>
    </row>
    <row r="20" spans="2:102" ht="12.6" thickBot="1" x14ac:dyDescent="0.3">
      <c r="B20" s="420" t="s">
        <v>47</v>
      </c>
      <c r="C20" s="420"/>
      <c r="D20" s="420"/>
      <c r="E20" s="334" t="s">
        <v>26</v>
      </c>
      <c r="F20" s="334" t="s">
        <v>27</v>
      </c>
      <c r="G20" s="334" t="s">
        <v>48</v>
      </c>
      <c r="H20" s="334" t="s">
        <v>35</v>
      </c>
      <c r="I20" s="334" t="s">
        <v>36</v>
      </c>
      <c r="J20" s="334" t="s">
        <v>49</v>
      </c>
      <c r="K20" s="334" t="s">
        <v>50</v>
      </c>
      <c r="L20" s="183"/>
      <c r="M20" s="184"/>
      <c r="N20" s="184"/>
      <c r="O20" s="184"/>
      <c r="P20" s="184"/>
      <c r="Q20" s="184"/>
      <c r="R20" s="184"/>
      <c r="U20" s="91"/>
      <c r="V20" s="91"/>
      <c r="W20" s="91"/>
      <c r="X20" s="91"/>
      <c r="Y20" s="91"/>
      <c r="Z20" s="91"/>
      <c r="AA20" s="91"/>
      <c r="AB20" s="91"/>
      <c r="AC20" s="91"/>
      <c r="AD20" s="91"/>
      <c r="AE20" s="91"/>
      <c r="AF20" s="91"/>
      <c r="AG20" s="91"/>
      <c r="AH20" s="91"/>
      <c r="AI20" s="191"/>
      <c r="AJ20" s="191"/>
      <c r="AK20" s="192"/>
      <c r="AL20" s="220">
        <f>1.05</f>
        <v>1.05</v>
      </c>
      <c r="AM20" s="191"/>
      <c r="AN20" s="191"/>
      <c r="AO20" s="192"/>
      <c r="AP20" s="220">
        <f>0.05+(0.05^2)+1.03</f>
        <v>1.0825</v>
      </c>
      <c r="AQ20" s="191"/>
      <c r="AR20" s="191"/>
      <c r="AS20" s="192"/>
      <c r="AT20" s="220">
        <f>0.05+(0.05^2)+(1.03^2)</f>
        <v>1.1133999999999999</v>
      </c>
      <c r="AU20" s="191"/>
      <c r="AV20" s="191"/>
      <c r="AW20" s="192"/>
      <c r="AX20" s="220">
        <f>0.05+(0.05^2)+(1.03^3)</f>
        <v>1.145227</v>
      </c>
      <c r="AY20" s="191"/>
      <c r="AZ20" s="191"/>
      <c r="BA20" s="192"/>
      <c r="BB20" s="220">
        <f>0.05+(0.05^2)+(1.03^4)</f>
        <v>1.1780088099999999</v>
      </c>
      <c r="BC20" s="191"/>
      <c r="BD20" s="191"/>
      <c r="BE20" s="192"/>
      <c r="BF20" s="220">
        <f>0.05+(0.05^2)+(1.03^5)</f>
        <v>1.2117740742999998</v>
      </c>
      <c r="BG20" s="22"/>
      <c r="BL20" s="220">
        <f>1.05</f>
        <v>1.05</v>
      </c>
      <c r="BS20" s="220">
        <f>0.05+(0.05^2)+1.03</f>
        <v>1.0825</v>
      </c>
      <c r="BZ20" s="220">
        <f>0.05+(0.05^2)+(1.03^2)</f>
        <v>1.1133999999999999</v>
      </c>
      <c r="CG20" s="220">
        <f>0.05+(0.05^2)+(1.03^3)</f>
        <v>1.145227</v>
      </c>
      <c r="CN20" s="220">
        <f>0.05+(0.05^2)+(1.03^4)</f>
        <v>1.1780088099999999</v>
      </c>
      <c r="CU20" s="220">
        <f>0.05+(0.05^2)+(1.03^5)</f>
        <v>1.2117740742999998</v>
      </c>
      <c r="CX20" s="292"/>
    </row>
    <row r="21" spans="2:102" ht="15" customHeight="1" x14ac:dyDescent="0.25">
      <c r="B21" s="324" t="s">
        <v>33</v>
      </c>
      <c r="C21" s="324"/>
      <c r="D21" s="187" t="s">
        <v>51</v>
      </c>
      <c r="E21" s="334"/>
      <c r="F21" s="334"/>
      <c r="G21" s="334"/>
      <c r="H21" s="334"/>
      <c r="I21" s="334"/>
      <c r="J21" s="334"/>
      <c r="K21" s="334"/>
      <c r="L21" s="183"/>
      <c r="M21" s="184"/>
      <c r="N21" s="184"/>
      <c r="O21" s="184"/>
      <c r="P21" s="184"/>
      <c r="Q21" s="184"/>
      <c r="R21" s="184"/>
      <c r="U21" s="355" t="s">
        <v>52</v>
      </c>
      <c r="V21" s="282" t="str">
        <f>+AK33</f>
        <v>FY26</v>
      </c>
      <c r="W21" s="260" t="str">
        <f>+AK34</f>
        <v>FY27</v>
      </c>
      <c r="X21" s="261" t="str">
        <f>+AK35</f>
        <v>FY28</v>
      </c>
      <c r="Y21" s="262" t="str">
        <f>+AK36</f>
        <v>FY29</v>
      </c>
      <c r="Z21" s="263" t="str">
        <f>+AK37</f>
        <v>FY30</v>
      </c>
      <c r="AA21" s="297" t="str">
        <f>+AK38</f>
        <v>FY31</v>
      </c>
      <c r="AB21" s="208"/>
      <c r="AC21" s="208"/>
      <c r="AD21" s="208"/>
      <c r="AE21" s="208"/>
      <c r="AF21" s="208"/>
      <c r="AG21" s="208"/>
      <c r="AH21" s="208"/>
      <c r="AI21" s="208"/>
      <c r="AJ21" s="208"/>
      <c r="AK21" s="1"/>
      <c r="AL21" s="1"/>
      <c r="AM21" s="1"/>
      <c r="AN21" s="1"/>
      <c r="AO21" s="1"/>
      <c r="AP21" s="293"/>
      <c r="AQ21" s="1"/>
      <c r="AR21" s="1"/>
      <c r="CX21" s="292"/>
    </row>
    <row r="22" spans="2:102" ht="12" customHeight="1" x14ac:dyDescent="0.25">
      <c r="B22" s="411"/>
      <c r="C22" s="412"/>
      <c r="D22" s="5"/>
      <c r="E22" s="289"/>
      <c r="F22" s="2"/>
      <c r="G22" s="207"/>
      <c r="H22" s="206"/>
      <c r="I22" s="206"/>
      <c r="J22" s="288" t="str">
        <f>IF(D22="","",D22*E22*G22)</f>
        <v/>
      </c>
      <c r="K22" s="5"/>
      <c r="L22" s="183"/>
      <c r="M22" s="203">
        <f t="shared" ref="M22:P26" si="84">IF(V22="True",$K22,0)</f>
        <v>0</v>
      </c>
      <c r="N22" s="203">
        <f t="shared" si="84"/>
        <v>0</v>
      </c>
      <c r="O22" s="203">
        <f t="shared" si="84"/>
        <v>0</v>
      </c>
      <c r="P22" s="203">
        <f t="shared" si="84"/>
        <v>0</v>
      </c>
      <c r="Q22" s="203">
        <f t="shared" ref="Q22:R26" si="85">IF(X22="True",$K22,0)</f>
        <v>0</v>
      </c>
      <c r="R22" s="203">
        <f t="shared" si="85"/>
        <v>0</v>
      </c>
      <c r="U22" s="356"/>
      <c r="V22" s="283" t="str">
        <f t="shared" ref="V22:V27" si="86">IF(OR(AND($H22&gt;=$AM$33,H22&lt;=$AN$33),AND($I22&gt;=$AM$33,$I22&lt;=$AN$33)),"True",IF(OR(AND($AM$33&gt;=$H22,$AM$33&lt;=$I22),AND($AN$33&lt;=$I22,$AN$33&gt;=$H22)),"True","False"))</f>
        <v>False</v>
      </c>
      <c r="W22" s="213" t="str">
        <f t="shared" ref="W22:W27" si="87">IF(OR(AND($H22&gt;=$AM$34,$H22&lt;=$AN$34),AND($I22&gt;=$AM$34,$I22&lt;=$AN$34)),"True",IF(OR(AND($AM$34&gt;=$H22,$AM$34&lt;=$I22),AND($AN$34&lt;=$I22,$AN$34&gt;=$H22)),"True","False"))</f>
        <v>False</v>
      </c>
      <c r="X22" s="213" t="str">
        <f t="shared" ref="X22:X27" si="88">IF(OR(AND($H22&gt;=$AM$35,$H22&lt;=$AN$35),AND($I22&gt;=$AM$35,$I22&lt;=$AN$35)),"True",IF(OR(AND($AM$35&gt;=$H22,$AM$35&lt;=$I22),AND($AN$35&lt;=$I22,$AN$35&gt;=$H22)),"True","False"))</f>
        <v>False</v>
      </c>
      <c r="Y22" s="213" t="str">
        <f t="shared" ref="Y22:Y27" si="89">IF(OR(AND($H22&gt;=$AM$36,$H22&lt;=$AN$36),AND($I22&gt;=$AM$36,$I22&lt;=$AN$36)),"True",IF(OR(AND($AM$36&gt;=$H22,$AM$36&lt;=$I22),AND($AN$36&lt;=$I22,$AN$36&gt;=$H22)),"True","False"))</f>
        <v>False</v>
      </c>
      <c r="Z22" s="213" t="str">
        <f t="shared" ref="Z22:AA27" si="90">IF(OR(AND($H22&gt;=$AM$37,$H22&lt;=$AN$37),AND($I22&gt;=$AM$37,$I22&lt;=$AN$37)),"True",IF(OR(AND($AM$37&gt;=$H22,$AM$37&lt;=$I22),AND($AN$37&lt;=$I22,$AN$37&gt;=$H22)),"True","False"))</f>
        <v>False</v>
      </c>
      <c r="AA22" s="213" t="str">
        <f t="shared" si="90"/>
        <v>False</v>
      </c>
      <c r="AB22" s="209"/>
      <c r="AC22" s="209"/>
      <c r="AD22" s="209"/>
      <c r="AE22" s="209"/>
      <c r="AF22" s="209"/>
      <c r="AG22" s="209"/>
      <c r="AH22" s="210"/>
      <c r="AI22" s="212"/>
      <c r="AJ22" s="199"/>
      <c r="AK22" s="200"/>
      <c r="AL22" s="1"/>
      <c r="AM22" s="1"/>
      <c r="AN22" s="1"/>
      <c r="AO22" s="1"/>
      <c r="AP22" s="1"/>
      <c r="AQ22" s="1"/>
      <c r="AR22" s="1"/>
      <c r="CX22" s="292">
        <f>SUM(M22:R22)</f>
        <v>0</v>
      </c>
    </row>
    <row r="23" spans="2:102" x14ac:dyDescent="0.25">
      <c r="B23" s="411"/>
      <c r="C23" s="412"/>
      <c r="D23" s="5"/>
      <c r="E23" s="289"/>
      <c r="F23" s="2"/>
      <c r="G23" s="207"/>
      <c r="H23" s="206"/>
      <c r="I23" s="206"/>
      <c r="J23" s="288" t="str">
        <f t="shared" ref="J23:J26" si="91">IF(D23="","",D23*E23*G23)</f>
        <v/>
      </c>
      <c r="K23" s="5"/>
      <c r="L23" s="183"/>
      <c r="M23" s="203">
        <f t="shared" si="84"/>
        <v>0</v>
      </c>
      <c r="N23" s="203">
        <f t="shared" si="84"/>
        <v>0</v>
      </c>
      <c r="O23" s="203">
        <f t="shared" si="84"/>
        <v>0</v>
      </c>
      <c r="P23" s="203">
        <f t="shared" si="84"/>
        <v>0</v>
      </c>
      <c r="Q23" s="203">
        <f t="shared" si="85"/>
        <v>0</v>
      </c>
      <c r="R23" s="203">
        <f t="shared" si="85"/>
        <v>0</v>
      </c>
      <c r="U23" s="356"/>
      <c r="V23" s="283" t="str">
        <f t="shared" si="86"/>
        <v>False</v>
      </c>
      <c r="W23" s="213" t="str">
        <f t="shared" si="87"/>
        <v>False</v>
      </c>
      <c r="X23" s="213" t="str">
        <f t="shared" si="88"/>
        <v>False</v>
      </c>
      <c r="Y23" s="213" t="str">
        <f t="shared" si="89"/>
        <v>False</v>
      </c>
      <c r="Z23" s="213" t="str">
        <f t="shared" si="90"/>
        <v>False</v>
      </c>
      <c r="AA23" s="213" t="str">
        <f t="shared" si="90"/>
        <v>False</v>
      </c>
      <c r="AB23" s="209"/>
      <c r="AC23" s="209"/>
      <c r="AD23" s="210"/>
      <c r="AE23" s="212"/>
      <c r="AF23" s="212"/>
      <c r="AG23" s="212"/>
      <c r="AH23" s="199"/>
      <c r="AI23" s="200"/>
      <c r="AJ23" s="1"/>
      <c r="AK23" s="1"/>
      <c r="AL23" s="1"/>
      <c r="AM23" s="1"/>
      <c r="AN23" s="1"/>
      <c r="AO23" s="1"/>
      <c r="AP23" s="1"/>
      <c r="AQ23" s="1"/>
      <c r="AR23" s="1"/>
      <c r="CX23" s="292">
        <f>SUM(M23:R23)</f>
        <v>0</v>
      </c>
    </row>
    <row r="24" spans="2:102" x14ac:dyDescent="0.25">
      <c r="B24" s="394"/>
      <c r="C24" s="395"/>
      <c r="D24" s="5"/>
      <c r="E24" s="289"/>
      <c r="F24" s="2"/>
      <c r="G24" s="207"/>
      <c r="H24" s="206"/>
      <c r="I24" s="206"/>
      <c r="J24" s="288" t="str">
        <f t="shared" si="91"/>
        <v/>
      </c>
      <c r="K24" s="5"/>
      <c r="L24" s="183"/>
      <c r="M24" s="203">
        <f t="shared" si="84"/>
        <v>0</v>
      </c>
      <c r="N24" s="203">
        <f t="shared" si="84"/>
        <v>0</v>
      </c>
      <c r="O24" s="203">
        <f t="shared" si="84"/>
        <v>0</v>
      </c>
      <c r="P24" s="203">
        <f t="shared" si="84"/>
        <v>0</v>
      </c>
      <c r="Q24" s="203">
        <f t="shared" si="85"/>
        <v>0</v>
      </c>
      <c r="R24" s="203">
        <f t="shared" si="85"/>
        <v>0</v>
      </c>
      <c r="U24" s="356"/>
      <c r="V24" s="283" t="str">
        <f t="shared" si="86"/>
        <v>False</v>
      </c>
      <c r="W24" s="213" t="str">
        <f t="shared" si="87"/>
        <v>False</v>
      </c>
      <c r="X24" s="213" t="str">
        <f t="shared" si="88"/>
        <v>False</v>
      </c>
      <c r="Y24" s="213" t="str">
        <f t="shared" si="89"/>
        <v>False</v>
      </c>
      <c r="Z24" s="213" t="str">
        <f t="shared" si="90"/>
        <v>False</v>
      </c>
      <c r="AA24" s="213" t="str">
        <f t="shared" si="90"/>
        <v>False</v>
      </c>
      <c r="AB24" s="210"/>
      <c r="AC24" s="211"/>
      <c r="AD24" s="209"/>
      <c r="AE24" s="209"/>
      <c r="AF24" s="209"/>
      <c r="AG24" s="209"/>
      <c r="AH24" s="210"/>
      <c r="AI24" s="212"/>
      <c r="AJ24" s="209"/>
      <c r="AK24" s="209"/>
      <c r="AL24" s="210"/>
      <c r="AM24" s="212"/>
      <c r="AN24" s="199"/>
      <c r="AO24" s="200"/>
      <c r="AP24" s="1"/>
      <c r="AQ24" s="1"/>
      <c r="AR24" s="1"/>
      <c r="CX24" s="292">
        <f>SUM(M24:R24)</f>
        <v>0</v>
      </c>
    </row>
    <row r="25" spans="2:102" x14ac:dyDescent="0.25">
      <c r="B25" s="411"/>
      <c r="C25" s="412"/>
      <c r="D25" s="5"/>
      <c r="E25" s="289"/>
      <c r="F25" s="2"/>
      <c r="G25" s="207"/>
      <c r="H25" s="206"/>
      <c r="I25" s="206"/>
      <c r="J25" s="288" t="str">
        <f t="shared" si="91"/>
        <v/>
      </c>
      <c r="K25" s="5"/>
      <c r="L25" s="183"/>
      <c r="M25" s="203">
        <f t="shared" si="84"/>
        <v>0</v>
      </c>
      <c r="N25" s="203">
        <f t="shared" si="84"/>
        <v>0</v>
      </c>
      <c r="O25" s="203">
        <f t="shared" si="84"/>
        <v>0</v>
      </c>
      <c r="P25" s="203">
        <f t="shared" si="84"/>
        <v>0</v>
      </c>
      <c r="Q25" s="203">
        <f t="shared" si="85"/>
        <v>0</v>
      </c>
      <c r="R25" s="203">
        <f t="shared" si="85"/>
        <v>0</v>
      </c>
      <c r="U25" s="356"/>
      <c r="V25" s="283" t="str">
        <f t="shared" si="86"/>
        <v>False</v>
      </c>
      <c r="W25" s="213" t="str">
        <f t="shared" si="87"/>
        <v>False</v>
      </c>
      <c r="X25" s="213" t="str">
        <f t="shared" si="88"/>
        <v>False</v>
      </c>
      <c r="Y25" s="213" t="str">
        <f t="shared" si="89"/>
        <v>False</v>
      </c>
      <c r="Z25" s="213" t="str">
        <f t="shared" si="90"/>
        <v>False</v>
      </c>
      <c r="AA25" s="213" t="str">
        <f t="shared" si="90"/>
        <v>False</v>
      </c>
      <c r="AB25" s="209"/>
      <c r="AC25" s="209"/>
      <c r="AD25" s="210"/>
      <c r="AE25" s="212"/>
      <c r="AF25" s="212"/>
      <c r="AG25" s="212"/>
      <c r="AH25" s="209"/>
      <c r="AI25" s="209"/>
      <c r="AJ25" s="210"/>
      <c r="AK25" s="211"/>
      <c r="AL25" s="210"/>
      <c r="AM25" s="209"/>
      <c r="AN25" s="210"/>
      <c r="AO25" s="212"/>
      <c r="AP25" s="209"/>
      <c r="AQ25" s="209"/>
      <c r="AR25" s="210"/>
      <c r="AS25" s="212"/>
      <c r="AT25" s="199"/>
      <c r="AU25" s="200"/>
      <c r="CX25" s="292">
        <f>SUM(M25:R25)</f>
        <v>0</v>
      </c>
    </row>
    <row r="26" spans="2:102" x14ac:dyDescent="0.25">
      <c r="B26" s="411"/>
      <c r="C26" s="412"/>
      <c r="D26" s="5"/>
      <c r="E26" s="289"/>
      <c r="F26" s="2"/>
      <c r="G26" s="207"/>
      <c r="H26" s="206"/>
      <c r="I26" s="206"/>
      <c r="J26" s="288" t="str">
        <f t="shared" si="91"/>
        <v/>
      </c>
      <c r="K26" s="5"/>
      <c r="L26" s="183"/>
      <c r="M26" s="203">
        <f t="shared" si="84"/>
        <v>0</v>
      </c>
      <c r="N26" s="203">
        <f t="shared" si="84"/>
        <v>0</v>
      </c>
      <c r="O26" s="203">
        <f t="shared" si="84"/>
        <v>0</v>
      </c>
      <c r="P26" s="203">
        <f t="shared" si="84"/>
        <v>0</v>
      </c>
      <c r="Q26" s="203">
        <f t="shared" si="85"/>
        <v>0</v>
      </c>
      <c r="R26" s="203">
        <f t="shared" si="85"/>
        <v>0</v>
      </c>
      <c r="U26" s="356"/>
      <c r="V26" s="283" t="str">
        <f t="shared" si="86"/>
        <v>False</v>
      </c>
      <c r="W26" s="213" t="str">
        <f t="shared" si="87"/>
        <v>False</v>
      </c>
      <c r="X26" s="213" t="str">
        <f t="shared" si="88"/>
        <v>False</v>
      </c>
      <c r="Y26" s="213" t="str">
        <f t="shared" si="89"/>
        <v>False</v>
      </c>
      <c r="Z26" s="213" t="str">
        <f t="shared" si="90"/>
        <v>False</v>
      </c>
      <c r="AA26" s="213" t="str">
        <f t="shared" si="90"/>
        <v>False</v>
      </c>
      <c r="AB26" s="209"/>
      <c r="AC26" s="209"/>
      <c r="AD26" s="210"/>
      <c r="AE26" s="212"/>
      <c r="AF26" s="212"/>
      <c r="AG26" s="212"/>
      <c r="AH26" s="209"/>
      <c r="AI26" s="209"/>
      <c r="AJ26" s="210"/>
      <c r="AK26" s="211"/>
      <c r="AL26" s="210"/>
      <c r="AM26" s="209"/>
      <c r="AN26" s="210"/>
      <c r="AO26" s="212"/>
      <c r="AP26" s="209"/>
      <c r="AQ26" s="209"/>
      <c r="AR26" s="210"/>
      <c r="AS26" s="212"/>
      <c r="AT26" s="199"/>
      <c r="AU26" s="200"/>
      <c r="CX26" s="292">
        <f>SUM(M26:R26)</f>
        <v>0</v>
      </c>
    </row>
    <row r="27" spans="2:102" ht="12.6" thickBot="1" x14ac:dyDescent="0.3">
      <c r="B27" s="182"/>
      <c r="C27" s="183"/>
      <c r="D27" s="183"/>
      <c r="E27" s="183"/>
      <c r="F27" s="183"/>
      <c r="G27" s="183"/>
      <c r="H27" s="183"/>
      <c r="I27" s="183"/>
      <c r="J27" s="183"/>
      <c r="K27" s="183"/>
      <c r="L27" s="183"/>
      <c r="M27" s="184"/>
      <c r="N27" s="184"/>
      <c r="O27" s="184"/>
      <c r="P27" s="184"/>
      <c r="Q27" s="184"/>
      <c r="R27" s="184"/>
      <c r="U27" s="357"/>
      <c r="V27" s="283" t="str">
        <f t="shared" si="86"/>
        <v>False</v>
      </c>
      <c r="W27" s="213" t="str">
        <f t="shared" si="87"/>
        <v>False</v>
      </c>
      <c r="X27" s="213" t="str">
        <f t="shared" si="88"/>
        <v>False</v>
      </c>
      <c r="Y27" s="213" t="str">
        <f t="shared" si="89"/>
        <v>False</v>
      </c>
      <c r="Z27" s="213" t="str">
        <f t="shared" si="90"/>
        <v>False</v>
      </c>
      <c r="AA27" s="213" t="str">
        <f t="shared" si="90"/>
        <v>False</v>
      </c>
      <c r="AB27" s="209"/>
      <c r="AC27" s="209"/>
      <c r="AD27" s="210"/>
      <c r="AE27" s="212"/>
      <c r="AF27" s="212"/>
      <c r="AG27" s="212"/>
      <c r="AH27" s="209"/>
      <c r="AI27" s="209"/>
      <c r="AJ27" s="210"/>
      <c r="AK27" s="211"/>
      <c r="AL27" s="210"/>
      <c r="AM27" s="209"/>
      <c r="AN27" s="210"/>
      <c r="AO27" s="212"/>
      <c r="AP27" s="209"/>
      <c r="AQ27" s="209"/>
      <c r="AR27" s="210"/>
      <c r="AS27" s="212"/>
      <c r="AT27" s="199"/>
      <c r="AU27" s="200"/>
      <c r="CX27" s="292"/>
    </row>
    <row r="28" spans="2:102" ht="12.6" thickBot="1" x14ac:dyDescent="0.3">
      <c r="B28" s="420" t="s">
        <v>53</v>
      </c>
      <c r="C28" s="420"/>
      <c r="D28" s="420"/>
      <c r="E28" s="334" t="s">
        <v>54</v>
      </c>
      <c r="F28" s="324" t="s">
        <v>55</v>
      </c>
      <c r="G28" s="324"/>
      <c r="H28" s="324"/>
      <c r="I28" s="324"/>
      <c r="J28" s="324"/>
      <c r="K28" s="193"/>
      <c r="L28" s="183"/>
      <c r="M28" s="184"/>
      <c r="N28" s="184"/>
      <c r="O28" s="184"/>
      <c r="P28" s="184"/>
      <c r="Q28" s="184"/>
      <c r="R28" s="184"/>
      <c r="T28" s="23" t="s">
        <v>56</v>
      </c>
      <c r="U28" s="197"/>
      <c r="X28" s="199"/>
      <c r="Y28" s="199"/>
      <c r="Z28" s="199"/>
      <c r="AA28" s="199"/>
      <c r="AB28" s="199"/>
      <c r="AC28" s="199"/>
      <c r="AD28" s="201"/>
      <c r="AE28" s="201"/>
      <c r="AF28" s="201"/>
      <c r="AG28" s="201"/>
      <c r="AH28" s="201"/>
      <c r="AI28" s="199"/>
      <c r="AJ28" s="201"/>
      <c r="AK28" s="201"/>
      <c r="AL28" s="201"/>
      <c r="AM28" s="199"/>
      <c r="AN28" s="201"/>
      <c r="AO28" s="201"/>
      <c r="AP28" s="201"/>
      <c r="AQ28" s="199"/>
      <c r="AR28" s="199"/>
      <c r="AS28" s="200"/>
      <c r="CX28" s="292"/>
    </row>
    <row r="29" spans="2:102" ht="12.75" customHeight="1" thickBot="1" x14ac:dyDescent="0.3">
      <c r="B29" s="324" t="s">
        <v>33</v>
      </c>
      <c r="C29" s="324"/>
      <c r="D29" s="186" t="s">
        <v>34</v>
      </c>
      <c r="E29" s="334"/>
      <c r="F29" s="187" t="str">
        <f>+AL33</f>
        <v>FY2026</v>
      </c>
      <c r="G29" s="187" t="str">
        <f>AL34</f>
        <v>FY2027</v>
      </c>
      <c r="H29" s="187" t="str">
        <f>AL35</f>
        <v>FY2028</v>
      </c>
      <c r="I29" s="187" t="str">
        <f>AL36</f>
        <v>FY2029</v>
      </c>
      <c r="J29" s="187" t="str">
        <f>AL37</f>
        <v>FY2030</v>
      </c>
      <c r="K29" s="187" t="s">
        <v>234</v>
      </c>
      <c r="L29" s="183"/>
      <c r="M29" s="184"/>
      <c r="N29" s="184"/>
      <c r="O29" s="184"/>
      <c r="P29" s="184"/>
      <c r="Q29" s="184"/>
      <c r="R29" s="184"/>
      <c r="T29" s="69">
        <v>0.03</v>
      </c>
      <c r="U29" s="349" t="s">
        <v>57</v>
      </c>
      <c r="V29" s="70" t="str">
        <f>+AL33</f>
        <v>FY2026</v>
      </c>
      <c r="W29" s="71" t="str">
        <f>+AL34</f>
        <v>FY2027</v>
      </c>
      <c r="X29" s="72" t="str">
        <f>+AL35</f>
        <v>FY2028</v>
      </c>
      <c r="Y29" s="73" t="str">
        <f>+AL36</f>
        <v>FY2029</v>
      </c>
      <c r="Z29" s="74" t="str">
        <f>+AL37</f>
        <v>FY2030</v>
      </c>
      <c r="AA29" s="298" t="str">
        <f>+AL38</f>
        <v>FY2031</v>
      </c>
      <c r="CX29" s="292"/>
    </row>
    <row r="30" spans="2:102" x14ac:dyDescent="0.25">
      <c r="B30" s="364"/>
      <c r="C30" s="364"/>
      <c r="D30" s="2"/>
      <c r="E30" s="5"/>
      <c r="F30" s="2"/>
      <c r="G30" s="2"/>
      <c r="H30" s="2"/>
      <c r="I30" s="2"/>
      <c r="J30" s="2"/>
      <c r="K30" s="2"/>
      <c r="L30" s="183"/>
      <c r="M30" s="15">
        <f>IF(D30=$AB$49,V30, IF(OR(D30=$AB$50,D30=$AB$51),E30*F30,0))</f>
        <v>0</v>
      </c>
      <c r="N30" s="15">
        <f t="shared" ref="N30:P31" si="92">IF($D30=$AB$49,W30, IF(OR($D30=$AB$50,$D30=$AB$51),$E30*G30,0))</f>
        <v>0</v>
      </c>
      <c r="O30" s="15">
        <f t="shared" si="92"/>
        <v>0</v>
      </c>
      <c r="P30" s="15">
        <f t="shared" si="92"/>
        <v>0</v>
      </c>
      <c r="Q30" s="15">
        <f>IF($D30=$AB$49,X30, IF(OR($D30=$AB$50,$D30=$AB$51),$E30*J30,0))</f>
        <v>0</v>
      </c>
      <c r="R30" s="15">
        <f>IF($D30=$AB$49,Y30, IF(OR($D30=$AB$50,$D30=$AB$51),$E30*K30,0))</f>
        <v>0</v>
      </c>
      <c r="U30" s="350"/>
      <c r="V30" s="75">
        <f t="shared" ref="V30:V35" si="93">IF(D30=$AB$49,E30*F30,0)</f>
        <v>0</v>
      </c>
      <c r="W30" s="76">
        <f t="shared" ref="W30:W35" si="94">IF(D30=$AB$49,(E30*$W$36)*G30,0)</f>
        <v>0</v>
      </c>
      <c r="X30" s="76">
        <f t="shared" ref="X30:X35" si="95">IF(D30=$AB$49,(E30*$X$36)*H30,0)</f>
        <v>0</v>
      </c>
      <c r="Y30" s="76">
        <f t="shared" ref="Y30:Y35" si="96">IF(D30=$AB$49,(E30*$Y$36)*I30,0)</f>
        <v>0</v>
      </c>
      <c r="Z30" s="76">
        <f t="shared" ref="Z30:AA35" si="97">IF(D30=$AB$49,(E30*$Z$36)*J30,0)</f>
        <v>0</v>
      </c>
      <c r="AA30" s="76">
        <f t="shared" si="97"/>
        <v>0</v>
      </c>
      <c r="CX30" s="292">
        <f t="shared" ref="CX30:CX35" si="98">SUM(M30:R30)</f>
        <v>0</v>
      </c>
    </row>
    <row r="31" spans="2:102" ht="12.6" thickBot="1" x14ac:dyDescent="0.3">
      <c r="B31" s="364"/>
      <c r="C31" s="364"/>
      <c r="D31" s="2"/>
      <c r="E31" s="5"/>
      <c r="F31" s="2"/>
      <c r="G31" s="2"/>
      <c r="H31" s="2"/>
      <c r="I31" s="2"/>
      <c r="J31" s="2"/>
      <c r="K31" s="2"/>
      <c r="L31" s="183"/>
      <c r="M31" s="16">
        <f>IF(D31=$AB$49,V31, IF(OR(D31=$AB$50,D31=$AB$51),E31*F31,0))</f>
        <v>0</v>
      </c>
      <c r="N31" s="16">
        <f t="shared" si="92"/>
        <v>0</v>
      </c>
      <c r="O31" s="16">
        <f t="shared" si="92"/>
        <v>0</v>
      </c>
      <c r="P31" s="16">
        <f t="shared" si="92"/>
        <v>0</v>
      </c>
      <c r="Q31" s="16">
        <f>IF($D31=$AB$49,X31, IF(OR($D31=$AB$50,$D31=$AB$51),$E31*J31,0))</f>
        <v>0</v>
      </c>
      <c r="R31" s="16">
        <f>IF($D31=$AB$49,Y31, IF(OR($D31=$AB$50,$D31=$AB$51),$E31*K31,0))</f>
        <v>0</v>
      </c>
      <c r="U31" s="350"/>
      <c r="V31" s="75">
        <f t="shared" si="93"/>
        <v>0</v>
      </c>
      <c r="W31" s="76">
        <f t="shared" si="94"/>
        <v>0</v>
      </c>
      <c r="X31" s="76">
        <f t="shared" si="95"/>
        <v>0</v>
      </c>
      <c r="Y31" s="76">
        <f t="shared" si="96"/>
        <v>0</v>
      </c>
      <c r="Z31" s="76">
        <f t="shared" si="97"/>
        <v>0</v>
      </c>
      <c r="AA31" s="76">
        <f t="shared" si="97"/>
        <v>0</v>
      </c>
      <c r="AJ31" s="77" t="s">
        <v>58</v>
      </c>
      <c r="AM31" s="358" t="s">
        <v>59</v>
      </c>
      <c r="AN31" s="358"/>
      <c r="AO31" s="358" t="s">
        <v>60</v>
      </c>
      <c r="AP31" s="358"/>
      <c r="CX31" s="292">
        <f t="shared" si="98"/>
        <v>0</v>
      </c>
    </row>
    <row r="32" spans="2:102" ht="12.6" thickBot="1" x14ac:dyDescent="0.3">
      <c r="B32" s="364"/>
      <c r="C32" s="364"/>
      <c r="D32" s="2"/>
      <c r="E32" s="5"/>
      <c r="F32" s="2"/>
      <c r="G32" s="2"/>
      <c r="H32" s="2"/>
      <c r="I32" s="2"/>
      <c r="J32" s="2"/>
      <c r="K32" s="2"/>
      <c r="L32" s="183"/>
      <c r="M32" s="15">
        <f t="shared" ref="M32:M35" si="99">IF(D32=$AB$49,V32, IF(OR(D32=$AB$50,D32=$AB$51),E32*F32,0))</f>
        <v>0</v>
      </c>
      <c r="N32" s="15">
        <f t="shared" ref="N32:N35" si="100">IF($D32=$AB$49,W32, IF(OR($D32=$AB$50,$D32=$AB$51),$E32*G32,0))</f>
        <v>0</v>
      </c>
      <c r="O32" s="15">
        <f t="shared" ref="O32:O35" si="101">IF($D32=$AB$49,X32, IF(OR($D32=$AB$50,$D32=$AB$51),$E32*H32,0))</f>
        <v>0</v>
      </c>
      <c r="P32" s="15">
        <f t="shared" ref="P32:P35" si="102">IF($D32=$AB$49,Y32, IF(OR($D32=$AB$50,$D32=$AB$51),$E32*I32,0))</f>
        <v>0</v>
      </c>
      <c r="Q32" s="15">
        <f t="shared" ref="Q32:Q35" si="103">IF($D32=$AB$49,X32, IF(OR($D32=$AB$50,$D32=$AB$51),$E32*J32,0))</f>
        <v>0</v>
      </c>
      <c r="R32" s="15">
        <f t="shared" ref="R32:R35" si="104">IF($D32=$AB$49,Y32, IF(OR($D32=$AB$50,$D32=$AB$51),$E32*K32,0))</f>
        <v>0</v>
      </c>
      <c r="U32" s="350"/>
      <c r="V32" s="75">
        <f t="shared" si="93"/>
        <v>0</v>
      </c>
      <c r="W32" s="76">
        <f t="shared" si="94"/>
        <v>0</v>
      </c>
      <c r="X32" s="76">
        <f t="shared" si="95"/>
        <v>0</v>
      </c>
      <c r="Y32" s="76">
        <f t="shared" si="96"/>
        <v>0</v>
      </c>
      <c r="Z32" s="76">
        <f t="shared" si="97"/>
        <v>0</v>
      </c>
      <c r="AA32" s="76">
        <f t="shared" si="97"/>
        <v>0</v>
      </c>
      <c r="AJ32" s="78" t="str">
        <f>"20"&amp;AI33-1</f>
        <v>2025</v>
      </c>
      <c r="AK32" s="359" t="s">
        <v>59</v>
      </c>
      <c r="AL32" s="359"/>
      <c r="AM32" s="77" t="s">
        <v>35</v>
      </c>
      <c r="AN32" s="77" t="s">
        <v>36</v>
      </c>
      <c r="AO32" s="77" t="s">
        <v>35</v>
      </c>
      <c r="AP32" s="77" t="s">
        <v>36</v>
      </c>
      <c r="CX32" s="292">
        <f t="shared" si="98"/>
        <v>0</v>
      </c>
    </row>
    <row r="33" spans="2:102" ht="12.6" thickBot="1" x14ac:dyDescent="0.3">
      <c r="B33" s="364"/>
      <c r="C33" s="364"/>
      <c r="D33" s="2"/>
      <c r="E33" s="5"/>
      <c r="F33" s="2"/>
      <c r="G33" s="2"/>
      <c r="H33" s="2"/>
      <c r="I33" s="2"/>
      <c r="J33" s="2"/>
      <c r="K33" s="2"/>
      <c r="L33" s="183"/>
      <c r="M33" s="16">
        <f t="shared" si="99"/>
        <v>0</v>
      </c>
      <c r="N33" s="16">
        <f t="shared" si="100"/>
        <v>0</v>
      </c>
      <c r="O33" s="16">
        <f t="shared" si="101"/>
        <v>0</v>
      </c>
      <c r="P33" s="16">
        <f t="shared" si="102"/>
        <v>0</v>
      </c>
      <c r="Q33" s="16">
        <f t="shared" si="103"/>
        <v>0</v>
      </c>
      <c r="R33" s="16">
        <f t="shared" si="104"/>
        <v>0</v>
      </c>
      <c r="U33" s="350"/>
      <c r="V33" s="75">
        <f t="shared" si="93"/>
        <v>0</v>
      </c>
      <c r="W33" s="76">
        <f t="shared" si="94"/>
        <v>0</v>
      </c>
      <c r="X33" s="76">
        <f t="shared" si="95"/>
        <v>0</v>
      </c>
      <c r="Y33" s="76">
        <f t="shared" si="96"/>
        <v>0</v>
      </c>
      <c r="Z33" s="76">
        <f t="shared" si="97"/>
        <v>0</v>
      </c>
      <c r="AA33" s="76">
        <f t="shared" si="97"/>
        <v>0</v>
      </c>
      <c r="AI33" s="79">
        <v>26</v>
      </c>
      <c r="AJ33" s="80" t="str">
        <f>+"20"&amp;AI33</f>
        <v>2026</v>
      </c>
      <c r="AK33" s="81" t="str">
        <f t="shared" ref="AK33:AK37" si="105">"FY"&amp;AI33</f>
        <v>FY26</v>
      </c>
      <c r="AL33" s="82" t="str">
        <f t="shared" ref="AL33:AL37" si="106">"FY20"&amp;AI33</f>
        <v>FY2026</v>
      </c>
      <c r="AM33" s="144">
        <v>45839</v>
      </c>
      <c r="AN33" s="146">
        <f>DATE(YEAR(AM33)+1,MONTH(AM33),DAY(AM33))-1</f>
        <v>46203</v>
      </c>
      <c r="AO33" s="144">
        <v>45901</v>
      </c>
      <c r="AP33" s="145">
        <f>DATE(YEAR(AO33), MONTH(AO33)+9,DAY(AO33)-1)</f>
        <v>46173</v>
      </c>
      <c r="CX33" s="292">
        <f t="shared" si="98"/>
        <v>0</v>
      </c>
    </row>
    <row r="34" spans="2:102" x14ac:dyDescent="0.25">
      <c r="B34" s="364"/>
      <c r="C34" s="364"/>
      <c r="D34" s="2"/>
      <c r="E34" s="5"/>
      <c r="F34" s="2"/>
      <c r="G34" s="2"/>
      <c r="H34" s="2"/>
      <c r="I34" s="2"/>
      <c r="J34" s="2"/>
      <c r="K34" s="2"/>
      <c r="L34" s="183"/>
      <c r="M34" s="15">
        <f t="shared" si="99"/>
        <v>0</v>
      </c>
      <c r="N34" s="15">
        <f t="shared" si="100"/>
        <v>0</v>
      </c>
      <c r="O34" s="15">
        <f t="shared" si="101"/>
        <v>0</v>
      </c>
      <c r="P34" s="15">
        <f t="shared" si="102"/>
        <v>0</v>
      </c>
      <c r="Q34" s="15">
        <f t="shared" si="103"/>
        <v>0</v>
      </c>
      <c r="R34" s="15">
        <f t="shared" si="104"/>
        <v>0</v>
      </c>
      <c r="U34" s="350"/>
      <c r="V34" s="75">
        <f t="shared" si="93"/>
        <v>0</v>
      </c>
      <c r="W34" s="76">
        <f t="shared" si="94"/>
        <v>0</v>
      </c>
      <c r="X34" s="76">
        <f t="shared" si="95"/>
        <v>0</v>
      </c>
      <c r="Y34" s="76">
        <f t="shared" si="96"/>
        <v>0</v>
      </c>
      <c r="Z34" s="76">
        <f t="shared" si="97"/>
        <v>0</v>
      </c>
      <c r="AA34" s="76">
        <f t="shared" si="97"/>
        <v>0</v>
      </c>
      <c r="AI34" s="130">
        <f>+AI33+1</f>
        <v>27</v>
      </c>
      <c r="AJ34" s="80" t="str">
        <f t="shared" ref="AJ34:AJ37" si="107">+"20"&amp;AI34</f>
        <v>2027</v>
      </c>
      <c r="AK34" s="83" t="str">
        <f t="shared" si="105"/>
        <v>FY27</v>
      </c>
      <c r="AL34" s="84" t="str">
        <f t="shared" si="106"/>
        <v>FY2027</v>
      </c>
      <c r="AM34" s="85">
        <f>EDATE(AM33,12)</f>
        <v>46204</v>
      </c>
      <c r="AN34" s="86">
        <f>EDATE(AN33,12)</f>
        <v>46568</v>
      </c>
      <c r="AO34" s="85">
        <f>EDATE(AO33,12)</f>
        <v>46266</v>
      </c>
      <c r="AP34" s="86">
        <f>EDATE(AP33,12)</f>
        <v>46538</v>
      </c>
      <c r="CX34" s="292">
        <f t="shared" si="98"/>
        <v>0</v>
      </c>
    </row>
    <row r="35" spans="2:102" x14ac:dyDescent="0.25">
      <c r="B35" s="364"/>
      <c r="C35" s="364"/>
      <c r="D35" s="2"/>
      <c r="E35" s="5"/>
      <c r="F35" s="2"/>
      <c r="G35" s="2"/>
      <c r="H35" s="2"/>
      <c r="I35" s="2"/>
      <c r="J35" s="2"/>
      <c r="K35" s="2"/>
      <c r="L35" s="183"/>
      <c r="M35" s="16">
        <f t="shared" si="99"/>
        <v>0</v>
      </c>
      <c r="N35" s="16">
        <f t="shared" si="100"/>
        <v>0</v>
      </c>
      <c r="O35" s="16">
        <f t="shared" si="101"/>
        <v>0</v>
      </c>
      <c r="P35" s="16">
        <f t="shared" si="102"/>
        <v>0</v>
      </c>
      <c r="Q35" s="16">
        <f t="shared" si="103"/>
        <v>0</v>
      </c>
      <c r="R35" s="16">
        <f t="shared" si="104"/>
        <v>0</v>
      </c>
      <c r="U35" s="350"/>
      <c r="V35" s="75">
        <f t="shared" si="93"/>
        <v>0</v>
      </c>
      <c r="W35" s="76">
        <f t="shared" si="94"/>
        <v>0</v>
      </c>
      <c r="X35" s="76">
        <f t="shared" si="95"/>
        <v>0</v>
      </c>
      <c r="Y35" s="76">
        <f t="shared" si="96"/>
        <v>0</v>
      </c>
      <c r="Z35" s="76">
        <f t="shared" si="97"/>
        <v>0</v>
      </c>
      <c r="AA35" s="76">
        <f t="shared" si="97"/>
        <v>0</v>
      </c>
      <c r="AI35" s="131">
        <f>+AI34+1</f>
        <v>28</v>
      </c>
      <c r="AJ35" s="80" t="str">
        <f t="shared" si="107"/>
        <v>2028</v>
      </c>
      <c r="AK35" s="83" t="str">
        <f t="shared" si="105"/>
        <v>FY28</v>
      </c>
      <c r="AL35" s="84" t="str">
        <f t="shared" si="106"/>
        <v>FY2028</v>
      </c>
      <c r="AM35" s="87">
        <f t="shared" ref="AM35:AM38" si="108">EDATE(AM34,12)</f>
        <v>46569</v>
      </c>
      <c r="AN35" s="88">
        <f t="shared" ref="AN35:AN38" si="109">EDATE(AN34,12)</f>
        <v>46934</v>
      </c>
      <c r="AO35" s="87">
        <f t="shared" ref="AO35:AO38" si="110">EDATE(AO34,12)</f>
        <v>46631</v>
      </c>
      <c r="AP35" s="88">
        <f t="shared" ref="AP35:AP38" si="111">EDATE(AP34,12)</f>
        <v>46904</v>
      </c>
      <c r="CX35" s="292">
        <f t="shared" si="98"/>
        <v>0</v>
      </c>
    </row>
    <row r="36" spans="2:102" ht="12.75" customHeight="1" thickBot="1" x14ac:dyDescent="0.3">
      <c r="B36" s="182"/>
      <c r="C36" s="183"/>
      <c r="D36" s="183"/>
      <c r="E36" s="183"/>
      <c r="F36" s="183"/>
      <c r="G36" s="183"/>
      <c r="H36" s="387" t="s">
        <v>61</v>
      </c>
      <c r="I36" s="387"/>
      <c r="J36" s="387"/>
      <c r="K36" s="387"/>
      <c r="L36" s="183"/>
      <c r="M36" s="184"/>
      <c r="N36" s="184"/>
      <c r="O36" s="184"/>
      <c r="P36" s="184"/>
      <c r="Q36" s="184"/>
      <c r="R36" s="184"/>
      <c r="U36" s="351"/>
      <c r="V36" s="89"/>
      <c r="W36" s="90">
        <f>+AP20</f>
        <v>1.0825</v>
      </c>
      <c r="X36" s="90">
        <f>+AT20</f>
        <v>1.1133999999999999</v>
      </c>
      <c r="Y36" s="90">
        <f>+AX20</f>
        <v>1.145227</v>
      </c>
      <c r="Z36" s="90">
        <f>+BB20</f>
        <v>1.1780088099999999</v>
      </c>
      <c r="AA36" s="308">
        <f>+BF20</f>
        <v>1.2117740742999998</v>
      </c>
      <c r="AI36" s="131">
        <f>+AI35+1</f>
        <v>29</v>
      </c>
      <c r="AJ36" s="80" t="str">
        <f t="shared" si="107"/>
        <v>2029</v>
      </c>
      <c r="AK36" s="83" t="str">
        <f t="shared" si="105"/>
        <v>FY29</v>
      </c>
      <c r="AL36" s="84" t="str">
        <f t="shared" si="106"/>
        <v>FY2029</v>
      </c>
      <c r="AM36" s="87">
        <f t="shared" si="108"/>
        <v>46935</v>
      </c>
      <c r="AN36" s="88">
        <f t="shared" si="109"/>
        <v>47299</v>
      </c>
      <c r="AO36" s="87">
        <f t="shared" si="110"/>
        <v>46997</v>
      </c>
      <c r="AP36" s="88">
        <f t="shared" si="111"/>
        <v>47269</v>
      </c>
      <c r="CX36" s="292"/>
    </row>
    <row r="37" spans="2:102" ht="12.6" thickBot="1" x14ac:dyDescent="0.3">
      <c r="B37" s="420" t="s">
        <v>62</v>
      </c>
      <c r="C37" s="420"/>
      <c r="D37" s="420"/>
      <c r="E37" s="183"/>
      <c r="F37" s="183"/>
      <c r="G37" s="183"/>
      <c r="H37" s="387"/>
      <c r="I37" s="387"/>
      <c r="J37" s="387"/>
      <c r="K37" s="387"/>
      <c r="L37" s="183"/>
      <c r="M37" s="184"/>
      <c r="N37" s="184"/>
      <c r="O37" s="184"/>
      <c r="P37" s="184"/>
      <c r="Q37" s="184"/>
      <c r="R37" s="184"/>
      <c r="U37" s="91"/>
      <c r="V37" s="92"/>
      <c r="W37" s="92"/>
      <c r="X37" s="92"/>
      <c r="Y37" s="92"/>
      <c r="Z37" s="92"/>
      <c r="AI37" s="131">
        <f>+AI36+1</f>
        <v>30</v>
      </c>
      <c r="AJ37" s="80" t="str">
        <f t="shared" si="107"/>
        <v>2030</v>
      </c>
      <c r="AK37" s="83" t="str">
        <f t="shared" si="105"/>
        <v>FY30</v>
      </c>
      <c r="AL37" s="84" t="str">
        <f t="shared" si="106"/>
        <v>FY2030</v>
      </c>
      <c r="AM37" s="87">
        <f t="shared" si="108"/>
        <v>47300</v>
      </c>
      <c r="AN37" s="88">
        <f t="shared" si="109"/>
        <v>47664</v>
      </c>
      <c r="AO37" s="87">
        <f t="shared" si="110"/>
        <v>47362</v>
      </c>
      <c r="AP37" s="88">
        <f t="shared" si="111"/>
        <v>47634</v>
      </c>
      <c r="CX37" s="292"/>
    </row>
    <row r="38" spans="2:102" ht="12.6" customHeight="1" thickBot="1" x14ac:dyDescent="0.3">
      <c r="B38" s="334" t="s">
        <v>63</v>
      </c>
      <c r="C38" s="323" t="s">
        <v>33</v>
      </c>
      <c r="D38" s="360" t="s">
        <v>25</v>
      </c>
      <c r="E38" s="324" t="s">
        <v>64</v>
      </c>
      <c r="F38" s="324"/>
      <c r="G38" s="334" t="s">
        <v>65</v>
      </c>
      <c r="H38" s="387"/>
      <c r="I38" s="387"/>
      <c r="J38" s="387"/>
      <c r="K38" s="387"/>
      <c r="L38" s="183"/>
      <c r="M38" s="184"/>
      <c r="N38" s="184"/>
      <c r="O38" s="184"/>
      <c r="P38" s="184"/>
      <c r="Q38" s="184"/>
      <c r="R38" s="184"/>
      <c r="U38" s="349" t="s">
        <v>66</v>
      </c>
      <c r="V38" s="352" t="s">
        <v>67</v>
      </c>
      <c r="W38" s="353"/>
      <c r="X38" s="354"/>
      <c r="AI38" s="132">
        <f>+AI37+1</f>
        <v>31</v>
      </c>
      <c r="AJ38" s="93" t="str">
        <f t="shared" ref="AJ38" si="112">+"20"&amp;AI38</f>
        <v>2031</v>
      </c>
      <c r="AK38" s="94" t="str">
        <f t="shared" ref="AK38" si="113">"FY"&amp;AI38</f>
        <v>FY31</v>
      </c>
      <c r="AL38" s="95" t="str">
        <f t="shared" ref="AL38" si="114">"FY20"&amp;AI38</f>
        <v>FY2031</v>
      </c>
      <c r="AM38" s="96">
        <f t="shared" si="108"/>
        <v>47665</v>
      </c>
      <c r="AN38" s="97">
        <f t="shared" si="109"/>
        <v>48029</v>
      </c>
      <c r="AO38" s="96">
        <f t="shared" si="110"/>
        <v>47727</v>
      </c>
      <c r="AP38" s="97">
        <f t="shared" si="111"/>
        <v>47999</v>
      </c>
      <c r="CX38" s="292"/>
    </row>
    <row r="39" spans="2:102" ht="15" customHeight="1" thickBot="1" x14ac:dyDescent="0.3">
      <c r="B39" s="334"/>
      <c r="C39" s="324"/>
      <c r="D39" s="334"/>
      <c r="E39" s="324"/>
      <c r="F39" s="324"/>
      <c r="G39" s="334"/>
      <c r="H39" s="387"/>
      <c r="I39" s="387"/>
      <c r="J39" s="387"/>
      <c r="K39" s="387"/>
      <c r="L39" s="183"/>
      <c r="M39" s="184"/>
      <c r="N39" s="184"/>
      <c r="O39" s="184"/>
      <c r="P39" s="184"/>
      <c r="Q39" s="184"/>
      <c r="R39" s="184"/>
      <c r="U39" s="350"/>
      <c r="V39" s="294" t="s">
        <v>68</v>
      </c>
      <c r="W39" s="295" t="s">
        <v>69</v>
      </c>
      <c r="X39" s="296" t="s">
        <v>70</v>
      </c>
      <c r="Y39" s="309" t="str">
        <f>+AL33</f>
        <v>FY2026</v>
      </c>
      <c r="Z39" s="98" t="str">
        <f>+AL34</f>
        <v>FY2027</v>
      </c>
      <c r="AA39" s="99" t="str">
        <f>+AL35</f>
        <v>FY2028</v>
      </c>
      <c r="AB39" s="100" t="str">
        <f>+AL36</f>
        <v>FY2029</v>
      </c>
      <c r="AC39" s="310" t="str">
        <f>+AL37</f>
        <v>FY2030</v>
      </c>
      <c r="AD39" s="299" t="str">
        <f>+AL38</f>
        <v>FY2031</v>
      </c>
      <c r="AI39" s="332" t="s">
        <v>72</v>
      </c>
      <c r="AJ39" s="332"/>
      <c r="AK39" s="332"/>
      <c r="AL39" s="332"/>
      <c r="AM39" s="332"/>
      <c r="AN39" s="332"/>
      <c r="AO39" s="332"/>
      <c r="AP39" s="332"/>
      <c r="AQ39" s="332"/>
      <c r="CX39" s="292"/>
    </row>
    <row r="40" spans="2:102" ht="14.4" customHeight="1" x14ac:dyDescent="0.25">
      <c r="B40" s="129" t="str">
        <f>AJ32</f>
        <v>2025</v>
      </c>
      <c r="C40" s="10"/>
      <c r="D40" s="50"/>
      <c r="E40" s="347" t="str">
        <f>IF(D40="","",D40*2/9)</f>
        <v/>
      </c>
      <c r="F40" s="348"/>
      <c r="G40" s="5"/>
      <c r="H40" s="194"/>
      <c r="I40" s="195"/>
      <c r="J40" s="196"/>
      <c r="K40" s="196"/>
      <c r="L40" s="183"/>
      <c r="M40" s="48">
        <f>Y40</f>
        <v>0</v>
      </c>
      <c r="N40" s="48">
        <v>0</v>
      </c>
      <c r="O40" s="48">
        <v>0</v>
      </c>
      <c r="P40" s="48">
        <v>0</v>
      </c>
      <c r="Q40" s="48">
        <v>0</v>
      </c>
      <c r="R40" s="48">
        <v>0</v>
      </c>
      <c r="U40" s="350"/>
      <c r="V40" s="45" t="s">
        <v>71</v>
      </c>
      <c r="W40" s="46" t="b">
        <v>0</v>
      </c>
      <c r="X40" s="47" t="b">
        <v>0</v>
      </c>
      <c r="Y40" s="101">
        <f>IF(OR(W40=TRUE,X40=TRUE),G40,0)</f>
        <v>0</v>
      </c>
      <c r="Z40" s="102" t="s">
        <v>71</v>
      </c>
      <c r="AA40" s="102" t="s">
        <v>71</v>
      </c>
      <c r="AB40" s="102" t="s">
        <v>71</v>
      </c>
      <c r="AC40" s="102" t="s">
        <v>71</v>
      </c>
      <c r="AD40" s="103" t="s">
        <v>71</v>
      </c>
      <c r="AI40" s="332"/>
      <c r="AJ40" s="332"/>
      <c r="AK40" s="332"/>
      <c r="AL40" s="332"/>
      <c r="AM40" s="332"/>
      <c r="AN40" s="332"/>
      <c r="AO40" s="332"/>
      <c r="AP40" s="332"/>
      <c r="AQ40" s="332"/>
      <c r="CX40" s="292">
        <f t="shared" ref="CX40:CX45" si="115">SUM(M40:R40)</f>
        <v>0</v>
      </c>
    </row>
    <row r="41" spans="2:102" ht="14.4" customHeight="1" thickBot="1" x14ac:dyDescent="0.3">
      <c r="B41" s="129" t="str">
        <f>+AJ33</f>
        <v>2026</v>
      </c>
      <c r="C41" s="2"/>
      <c r="D41" s="5"/>
      <c r="E41" s="347" t="str">
        <f t="shared" ref="E41:E43" si="116">IF(D41="","",D41*2/9)</f>
        <v/>
      </c>
      <c r="F41" s="348"/>
      <c r="G41" s="5"/>
      <c r="H41" s="194"/>
      <c r="I41" s="195"/>
      <c r="J41" s="196"/>
      <c r="K41" s="196"/>
      <c r="L41" s="183"/>
      <c r="M41" s="49">
        <f>Y41</f>
        <v>0</v>
      </c>
      <c r="N41" s="49">
        <f>Z41</f>
        <v>0</v>
      </c>
      <c r="O41" s="49">
        <v>0</v>
      </c>
      <c r="P41" s="49">
        <v>0</v>
      </c>
      <c r="Q41" s="49">
        <v>0</v>
      </c>
      <c r="R41" s="49">
        <v>0</v>
      </c>
      <c r="U41" s="350"/>
      <c r="V41" s="7" t="b">
        <v>0</v>
      </c>
      <c r="W41" s="41" t="b">
        <v>0</v>
      </c>
      <c r="X41" s="8" t="b">
        <v>0</v>
      </c>
      <c r="Y41" s="25">
        <f>IF(AND(V41=TRUE,W41=FALSE,X41=FALSE),G41,IF(AND(V41=TRUE,W41=TRUE,X41=TRUE),G41/3,IF(AND(V41=TRUE,OR(W41=TRUE,X41=TRUE)),G41/2,0)))</f>
        <v>0</v>
      </c>
      <c r="Z41" s="44">
        <f>IF(AND(V41=TRUE,W41=TRUE,X41=TRUE),G41/3*2,IF(AND(V41=TRUE,OR(W41=TRUE,X41=TRUE)),G41/2,IF(AND(V41=FALSE,OR(W41=TRUE,X41=TRUE)),G41,0)))</f>
        <v>0</v>
      </c>
      <c r="AA41" s="104" t="s">
        <v>71</v>
      </c>
      <c r="AB41" s="104" t="s">
        <v>71</v>
      </c>
      <c r="AC41" s="104" t="s">
        <v>71</v>
      </c>
      <c r="AD41" s="105" t="s">
        <v>71</v>
      </c>
      <c r="AI41" s="333"/>
      <c r="AJ41" s="333"/>
      <c r="AK41" s="333"/>
      <c r="AL41" s="333"/>
      <c r="AM41" s="333"/>
      <c r="AN41" s="333"/>
      <c r="AO41" s="333"/>
      <c r="AP41" s="333"/>
      <c r="AQ41" s="333"/>
      <c r="CX41" s="292">
        <f t="shared" si="115"/>
        <v>0</v>
      </c>
    </row>
    <row r="42" spans="2:102" ht="14.4" customHeight="1" thickTop="1" x14ac:dyDescent="0.25">
      <c r="B42" s="129" t="str">
        <f>+AJ34</f>
        <v>2027</v>
      </c>
      <c r="C42" s="2"/>
      <c r="D42" s="5"/>
      <c r="E42" s="347" t="str">
        <f t="shared" si="116"/>
        <v/>
      </c>
      <c r="F42" s="348"/>
      <c r="G42" s="5"/>
      <c r="H42" s="194"/>
      <c r="I42" s="195"/>
      <c r="J42" s="196"/>
      <c r="K42" s="196"/>
      <c r="L42" s="183"/>
      <c r="M42" s="49">
        <v>0</v>
      </c>
      <c r="N42" s="49">
        <f>Z42</f>
        <v>0</v>
      </c>
      <c r="O42" s="49">
        <f>AA42</f>
        <v>0</v>
      </c>
      <c r="P42" s="49">
        <v>0</v>
      </c>
      <c r="Q42" s="49">
        <v>0</v>
      </c>
      <c r="R42" s="49">
        <v>0</v>
      </c>
      <c r="U42" s="350"/>
      <c r="V42" s="7" t="b">
        <v>0</v>
      </c>
      <c r="W42" s="41" t="b">
        <v>0</v>
      </c>
      <c r="X42" s="8" t="b">
        <v>0</v>
      </c>
      <c r="Y42" s="106" t="s">
        <v>71</v>
      </c>
      <c r="Z42" s="44">
        <f>IF(AND(V42=TRUE,W42=FALSE,X42=FALSE),G42,IF(AND(V42=TRUE,W42=TRUE,X42=TRUE),G42/3,IF(AND(V42=TRUE,OR(W42=TRUE,X42=TRUE)),G42/2,0)))</f>
        <v>0</v>
      </c>
      <c r="AA42" s="44">
        <f>IF(AND(V42=TRUE,W42=TRUE,X42=TRUE),G42/3*2,IF(AND(V42=TRUE,OR(W42=TRUE,X42=TRUE)),G42/2,IF(AND(V42=FALSE,OR(W42=TRUE,X42=TRUE)),G42,0)))</f>
        <v>0</v>
      </c>
      <c r="AB42" s="104" t="s">
        <v>71</v>
      </c>
      <c r="AC42" s="104" t="s">
        <v>71</v>
      </c>
      <c r="AD42" s="105" t="s">
        <v>71</v>
      </c>
      <c r="AI42" s="335" t="s">
        <v>73</v>
      </c>
      <c r="AJ42" s="336"/>
      <c r="AK42" s="336"/>
      <c r="AL42" s="336"/>
      <c r="AM42" s="336"/>
      <c r="AN42" s="336"/>
      <c r="AO42" s="336"/>
      <c r="AP42" s="336"/>
      <c r="AQ42" s="337"/>
      <c r="CX42" s="292">
        <f t="shared" si="115"/>
        <v>0</v>
      </c>
    </row>
    <row r="43" spans="2:102" ht="14.4" customHeight="1" x14ac:dyDescent="0.25">
      <c r="B43" s="129" t="str">
        <f>+AJ35</f>
        <v>2028</v>
      </c>
      <c r="C43" s="2"/>
      <c r="D43" s="5"/>
      <c r="E43" s="347" t="str">
        <f t="shared" si="116"/>
        <v/>
      </c>
      <c r="F43" s="348"/>
      <c r="G43" s="5"/>
      <c r="H43" s="194"/>
      <c r="I43" s="195"/>
      <c r="J43" s="196"/>
      <c r="K43" s="196"/>
      <c r="L43" s="183"/>
      <c r="M43" s="49">
        <v>0</v>
      </c>
      <c r="N43" s="49">
        <v>0</v>
      </c>
      <c r="O43" s="49">
        <f>AA43</f>
        <v>0</v>
      </c>
      <c r="P43" s="49">
        <f>AB43</f>
        <v>0</v>
      </c>
      <c r="Q43" s="49">
        <v>0</v>
      </c>
      <c r="R43" s="49">
        <v>0</v>
      </c>
      <c r="U43" s="350"/>
      <c r="V43" s="7" t="b">
        <v>0</v>
      </c>
      <c r="W43" s="41" t="b">
        <v>0</v>
      </c>
      <c r="X43" s="8" t="b">
        <v>0</v>
      </c>
      <c r="Y43" s="106" t="s">
        <v>71</v>
      </c>
      <c r="Z43" s="104" t="s">
        <v>71</v>
      </c>
      <c r="AA43" s="44">
        <f>IF(AND(V43=TRUE,W43=FALSE,X43=FALSE),G43,IF(AND(V43=TRUE,W43=TRUE,X43=TRUE),G43/3,IF(AND(V43=TRUE,OR(W43=TRUE,X43=TRUE)),G43/2,0)))</f>
        <v>0</v>
      </c>
      <c r="AB43" s="44">
        <f>IF(AND(V43=TRUE,W43=TRUE,X43=TRUE),G43/3*2,IF(AND(V43=TRUE,OR(W43=TRUE,X43=TRUE)),G43/2,IF(AND(V43=FALSE,OR(W43=TRUE,X43=TRUE)),G43,0)))</f>
        <v>0</v>
      </c>
      <c r="AC43" s="105" t="s">
        <v>71</v>
      </c>
      <c r="AD43" s="105" t="s">
        <v>71</v>
      </c>
      <c r="AI43" s="338"/>
      <c r="AJ43" s="339"/>
      <c r="AK43" s="339"/>
      <c r="AL43" s="339"/>
      <c r="AM43" s="339"/>
      <c r="AN43" s="339"/>
      <c r="AO43" s="339"/>
      <c r="AP43" s="339"/>
      <c r="AQ43" s="340"/>
      <c r="CX43" s="292">
        <f t="shared" si="115"/>
        <v>0</v>
      </c>
    </row>
    <row r="44" spans="2:102" ht="14.4" customHeight="1" x14ac:dyDescent="0.25">
      <c r="B44" s="129" t="str">
        <f>+AJ36</f>
        <v>2029</v>
      </c>
      <c r="C44" s="42"/>
      <c r="D44" s="43"/>
      <c r="E44" s="347" t="str">
        <f t="shared" ref="E44" si="117">IF(D44="","",D44*2/9)</f>
        <v/>
      </c>
      <c r="F44" s="348"/>
      <c r="G44" s="43"/>
      <c r="H44" s="194"/>
      <c r="I44" s="195"/>
      <c r="J44" s="196"/>
      <c r="K44" s="196"/>
      <c r="L44" s="183"/>
      <c r="M44" s="49">
        <v>0</v>
      </c>
      <c r="N44" s="49">
        <v>0</v>
      </c>
      <c r="O44" s="49">
        <v>0</v>
      </c>
      <c r="P44" s="49">
        <f>AB44</f>
        <v>0</v>
      </c>
      <c r="Q44" s="49">
        <f>AC44</f>
        <v>0</v>
      </c>
      <c r="R44" s="49">
        <v>0</v>
      </c>
      <c r="U44" s="350"/>
      <c r="V44" s="7" t="b">
        <v>0</v>
      </c>
      <c r="W44" s="41" t="b">
        <v>0</v>
      </c>
      <c r="X44" s="8" t="b">
        <v>0</v>
      </c>
      <c r="Y44" s="106" t="s">
        <v>71</v>
      </c>
      <c r="Z44" s="104" t="s">
        <v>71</v>
      </c>
      <c r="AA44" s="104" t="s">
        <v>71</v>
      </c>
      <c r="AB44" s="44">
        <f>IF(AND(V44=TRUE,W44=FALSE,X44=FALSE),G44,IF(AND(V44=TRUE,W44=TRUE,X44=TRUE),G44/3,IF(AND(V44=TRUE,OR(W44=TRUE,X44=TRUE)),G44/2,0)))</f>
        <v>0</v>
      </c>
      <c r="AC44" s="44">
        <f>IF(AND(V44=TRUE,W44=TRUE,X44=TRUE),G44/3*2,IF(AND(V44=TRUE,OR(W44=TRUE,X44=TRUE)),G44/2,IF(AND(V44=FALSE,OR(W44=TRUE,X44=TRUE)),G44,0)))</f>
        <v>0</v>
      </c>
      <c r="AD44" s="105" t="s">
        <v>71</v>
      </c>
      <c r="AI44" s="338"/>
      <c r="AJ44" s="339"/>
      <c r="AK44" s="339"/>
      <c r="AL44" s="339"/>
      <c r="AM44" s="339"/>
      <c r="AN44" s="339"/>
      <c r="AO44" s="339"/>
      <c r="AP44" s="339"/>
      <c r="AQ44" s="340"/>
      <c r="CX44" s="292">
        <f t="shared" si="115"/>
        <v>0</v>
      </c>
    </row>
    <row r="45" spans="2:102" ht="14.4" customHeight="1" thickBot="1" x14ac:dyDescent="0.3">
      <c r="B45" s="129" t="str">
        <f>+AJ37</f>
        <v>2030</v>
      </c>
      <c r="C45" s="42"/>
      <c r="D45" s="43"/>
      <c r="E45" s="347" t="str">
        <f t="shared" ref="E45" si="118">IF(D45="","",D45*2/9)</f>
        <v/>
      </c>
      <c r="F45" s="348"/>
      <c r="G45" s="43"/>
      <c r="H45" s="194"/>
      <c r="I45" s="195"/>
      <c r="J45" s="196"/>
      <c r="K45" s="196"/>
      <c r="L45" s="183"/>
      <c r="M45" s="49">
        <v>0</v>
      </c>
      <c r="N45" s="49">
        <v>0</v>
      </c>
      <c r="O45" s="49">
        <v>0</v>
      </c>
      <c r="P45" s="49">
        <v>0</v>
      </c>
      <c r="Q45" s="49">
        <f>AC45</f>
        <v>0</v>
      </c>
      <c r="R45" s="49">
        <f>AD45</f>
        <v>0</v>
      </c>
      <c r="U45" s="351"/>
      <c r="V45" s="9" t="b">
        <v>0</v>
      </c>
      <c r="W45" s="311" t="b">
        <v>0</v>
      </c>
      <c r="X45" s="312" t="b">
        <v>0</v>
      </c>
      <c r="Y45" s="107" t="s">
        <v>71</v>
      </c>
      <c r="Z45" s="108" t="s">
        <v>71</v>
      </c>
      <c r="AA45" s="108" t="s">
        <v>71</v>
      </c>
      <c r="AB45" s="108" t="s">
        <v>71</v>
      </c>
      <c r="AC45" s="313">
        <f>IF(AND(V45=TRUE,W45=FALSE,X45=FALSE),G45,IF(AND(V45=TRUE,W45=TRUE,X45=TRUE),G45/3,IF(AND(V45=TRUE,OR(W45=TRUE,X45=TRUE)),G45/2,0)))</f>
        <v>0</v>
      </c>
      <c r="AD45" s="314">
        <f>IF(AND(V45=TRUE,W45=TRUE,X45=TRUE),G45/3*2,IF(AND(V45=TRUE,OR(W45=TRUE,X45=TRUE)),G45/2,IF(AND(V45=FALSE,OR(W45=TRUE,X45=TRUE)),G45,0)))</f>
        <v>0</v>
      </c>
      <c r="AI45" s="338"/>
      <c r="AJ45" s="339"/>
      <c r="AK45" s="339"/>
      <c r="AL45" s="339"/>
      <c r="AM45" s="339"/>
      <c r="AN45" s="339"/>
      <c r="AO45" s="339"/>
      <c r="AP45" s="339"/>
      <c r="AQ45" s="340"/>
      <c r="CX45" s="292">
        <f t="shared" si="115"/>
        <v>0</v>
      </c>
    </row>
    <row r="46" spans="2:102" ht="14.4" customHeight="1" x14ac:dyDescent="0.25">
      <c r="B46" s="185"/>
      <c r="C46" s="185"/>
      <c r="D46" s="185"/>
      <c r="E46" s="185"/>
      <c r="F46" s="185"/>
      <c r="G46" s="185"/>
      <c r="H46" s="185"/>
      <c r="I46" s="185"/>
      <c r="J46" s="185"/>
      <c r="K46" s="185"/>
      <c r="L46" s="183"/>
      <c r="M46" s="184"/>
      <c r="N46" s="184"/>
      <c r="O46" s="184"/>
      <c r="P46" s="184"/>
      <c r="Q46" s="184"/>
      <c r="R46" s="184"/>
      <c r="AI46" s="338"/>
      <c r="AJ46" s="339"/>
      <c r="AK46" s="339"/>
      <c r="AL46" s="339"/>
      <c r="AM46" s="339"/>
      <c r="AN46" s="339"/>
      <c r="AO46" s="339"/>
      <c r="AP46" s="339"/>
      <c r="AQ46" s="340"/>
      <c r="CX46" s="292"/>
    </row>
    <row r="47" spans="2:102" ht="12.6" thickBot="1" x14ac:dyDescent="0.3">
      <c r="B47" s="168"/>
      <c r="C47" s="169"/>
      <c r="D47" s="169"/>
      <c r="E47" s="169"/>
      <c r="F47" s="169"/>
      <c r="G47" s="169"/>
      <c r="H47" s="169"/>
      <c r="I47" s="169"/>
      <c r="J47" s="170" t="s">
        <v>74</v>
      </c>
      <c r="K47" s="170"/>
      <c r="L47" s="169"/>
      <c r="M47" s="171">
        <f t="shared" ref="M47:R47" si="119">SUM(M7:M46)</f>
        <v>0</v>
      </c>
      <c r="N47" s="171">
        <f t="shared" si="119"/>
        <v>0</v>
      </c>
      <c r="O47" s="171">
        <f t="shared" si="119"/>
        <v>0</v>
      </c>
      <c r="P47" s="171">
        <f t="shared" si="119"/>
        <v>0</v>
      </c>
      <c r="Q47" s="171">
        <f t="shared" si="119"/>
        <v>0</v>
      </c>
      <c r="R47" s="171">
        <f t="shared" si="119"/>
        <v>0</v>
      </c>
      <c r="AI47" s="338"/>
      <c r="AJ47" s="339"/>
      <c r="AK47" s="339"/>
      <c r="AL47" s="339"/>
      <c r="AM47" s="339"/>
      <c r="AN47" s="339"/>
      <c r="AO47" s="339"/>
      <c r="AP47" s="339"/>
      <c r="AQ47" s="340"/>
      <c r="CX47" s="292">
        <f>SUM(M47:R47)</f>
        <v>0</v>
      </c>
    </row>
    <row r="48" spans="2:102" x14ac:dyDescent="0.25">
      <c r="B48" s="182"/>
      <c r="C48" s="183"/>
      <c r="D48" s="183"/>
      <c r="E48" s="183"/>
      <c r="F48" s="183"/>
      <c r="G48" s="183"/>
      <c r="H48" s="183"/>
      <c r="I48" s="183"/>
      <c r="J48" s="183"/>
      <c r="K48" s="183"/>
      <c r="L48" s="183"/>
      <c r="M48" s="184"/>
      <c r="N48" s="184"/>
      <c r="O48" s="184"/>
      <c r="P48" s="184"/>
      <c r="Q48" s="184"/>
      <c r="R48" s="184"/>
      <c r="T48" s="109" t="s">
        <v>75</v>
      </c>
      <c r="U48" s="110" t="str">
        <f>+AK34</f>
        <v>FY27</v>
      </c>
      <c r="V48" s="111" t="str">
        <f>+AK35</f>
        <v>FY28</v>
      </c>
      <c r="W48" s="112" t="str">
        <f>+AK36</f>
        <v>FY29</v>
      </c>
      <c r="X48" s="113" t="str">
        <f>+AK37</f>
        <v>FY30</v>
      </c>
      <c r="Y48" s="300" t="str">
        <f>+AK38</f>
        <v>FY31</v>
      </c>
      <c r="Z48" s="114" t="s">
        <v>76</v>
      </c>
      <c r="AA48" s="114"/>
      <c r="AB48" s="114" t="s">
        <v>53</v>
      </c>
      <c r="AI48" s="338"/>
      <c r="AJ48" s="339"/>
      <c r="AK48" s="339"/>
      <c r="AL48" s="339"/>
      <c r="AM48" s="339"/>
      <c r="AN48" s="339"/>
      <c r="AO48" s="339"/>
      <c r="AP48" s="339"/>
      <c r="AQ48" s="340"/>
      <c r="CX48" s="292"/>
    </row>
    <row r="49" spans="2:102" x14ac:dyDescent="0.25">
      <c r="B49" s="182" t="s">
        <v>77</v>
      </c>
      <c r="C49" s="183"/>
      <c r="D49" s="183"/>
      <c r="E49" s="183"/>
      <c r="F49" s="183"/>
      <c r="G49" s="183"/>
      <c r="H49" s="183"/>
      <c r="I49" s="183"/>
      <c r="J49" s="183"/>
      <c r="K49" s="183"/>
      <c r="L49" s="183"/>
      <c r="M49" s="15">
        <f>(SUMIF($D$9:$D$18,$Z$49,M9:M18)+SUM(M40:M45)+SUM(M22:M26))*T49</f>
        <v>0</v>
      </c>
      <c r="N49" s="15">
        <f>(SUMIF($D$9:$D$18,$Z$49,N9:N18)+SUM(N40:N45)+SUM(N22:N26))*U49</f>
        <v>0</v>
      </c>
      <c r="O49" s="15">
        <f t="shared" ref="O49:R49" si="120">(SUMIF($D$9:$D$18,$Z$49,O9:O18)+SUM(O40:O45)+SUM(O22:O26))*V49</f>
        <v>0</v>
      </c>
      <c r="P49" s="15">
        <f t="shared" si="120"/>
        <v>0</v>
      </c>
      <c r="Q49" s="15">
        <f t="shared" si="120"/>
        <v>0</v>
      </c>
      <c r="R49" s="15">
        <f t="shared" si="120"/>
        <v>0</v>
      </c>
      <c r="T49" s="278">
        <v>0.44400000000000001</v>
      </c>
      <c r="U49" s="279">
        <f t="shared" ref="U49:U55" si="121">+T49+$U$57</f>
        <v>0.44400000000000001</v>
      </c>
      <c r="V49" s="279">
        <f t="shared" ref="V49:V55" si="122">+U49+$V$57</f>
        <v>0.44400000000000001</v>
      </c>
      <c r="W49" s="279">
        <f t="shared" ref="W49:W55" si="123">+V49+$W$57</f>
        <v>0.44400000000000001</v>
      </c>
      <c r="X49" s="280">
        <f t="shared" ref="X49:Y55" si="124">+W49+$X$57</f>
        <v>0.44400000000000001</v>
      </c>
      <c r="Y49" s="280">
        <f t="shared" si="124"/>
        <v>0.44400000000000001</v>
      </c>
      <c r="Z49" s="291" t="s">
        <v>45</v>
      </c>
      <c r="AB49" s="291" t="s">
        <v>78</v>
      </c>
      <c r="AI49" s="338"/>
      <c r="AJ49" s="339"/>
      <c r="AK49" s="339"/>
      <c r="AL49" s="339"/>
      <c r="AM49" s="339"/>
      <c r="AN49" s="339"/>
      <c r="AO49" s="339"/>
      <c r="AP49" s="339"/>
      <c r="AQ49" s="340"/>
      <c r="CX49" s="292">
        <f t="shared" ref="CX49:CX56" si="125">SUM(M49:R49)</f>
        <v>0</v>
      </c>
    </row>
    <row r="50" spans="2:102" x14ac:dyDescent="0.25">
      <c r="B50" s="182" t="s">
        <v>78</v>
      </c>
      <c r="C50" s="183"/>
      <c r="D50" s="183"/>
      <c r="E50" s="183"/>
      <c r="F50" s="183"/>
      <c r="G50" s="183"/>
      <c r="H50" s="183"/>
      <c r="I50" s="183"/>
      <c r="J50" s="183"/>
      <c r="K50" s="183"/>
      <c r="L50" s="183"/>
      <c r="M50" s="16">
        <f>SUMIF($D$30:$D$35,$AB$49,M$30:M$35)*T50</f>
        <v>0</v>
      </c>
      <c r="N50" s="16">
        <f>SUMIF($D$30:$D$35,$AB$49,N$30:N$35)*U50</f>
        <v>0</v>
      </c>
      <c r="O50" s="16">
        <f t="shared" ref="O50:R50" si="126">SUMIF($D$30:$D$35,$AB$49,O$30:O$35)*V50</f>
        <v>0</v>
      </c>
      <c r="P50" s="16">
        <f t="shared" si="126"/>
        <v>0</v>
      </c>
      <c r="Q50" s="16">
        <f t="shared" si="126"/>
        <v>0</v>
      </c>
      <c r="R50" s="16">
        <f t="shared" si="126"/>
        <v>0</v>
      </c>
      <c r="T50" s="278">
        <v>0.53900000000000003</v>
      </c>
      <c r="U50" s="279">
        <f t="shared" si="121"/>
        <v>0.53900000000000003</v>
      </c>
      <c r="V50" s="279">
        <f t="shared" si="122"/>
        <v>0.53900000000000003</v>
      </c>
      <c r="W50" s="279">
        <f t="shared" si="123"/>
        <v>0.53900000000000003</v>
      </c>
      <c r="X50" s="280">
        <f t="shared" si="124"/>
        <v>0.53900000000000003</v>
      </c>
      <c r="Y50" s="280">
        <f t="shared" si="124"/>
        <v>0.53900000000000003</v>
      </c>
      <c r="Z50" s="291" t="s">
        <v>229</v>
      </c>
      <c r="AB50" s="291" t="s">
        <v>79</v>
      </c>
      <c r="AI50" s="338"/>
      <c r="AJ50" s="339"/>
      <c r="AK50" s="339"/>
      <c r="AL50" s="339"/>
      <c r="AM50" s="339"/>
      <c r="AN50" s="339"/>
      <c r="AO50" s="339"/>
      <c r="AP50" s="339"/>
      <c r="AQ50" s="340"/>
      <c r="CX50" s="292">
        <f t="shared" si="125"/>
        <v>0</v>
      </c>
    </row>
    <row r="51" spans="2:102" x14ac:dyDescent="0.25">
      <c r="B51" s="182" t="s">
        <v>80</v>
      </c>
      <c r="C51" s="183"/>
      <c r="D51" s="183"/>
      <c r="E51" s="183"/>
      <c r="F51" s="183"/>
      <c r="G51" s="183"/>
      <c r="H51" s="183"/>
      <c r="I51" s="183"/>
      <c r="J51" s="183"/>
      <c r="K51" s="183"/>
      <c r="L51" s="183"/>
      <c r="M51" s="16">
        <f>SUMIF($D$30:$D$35,$AB$50,M$30:M$35)*T51</f>
        <v>0</v>
      </c>
      <c r="N51" s="16">
        <f>SUMIF($D$30:$D$35,$AB$50,N$30:N$35)*U51</f>
        <v>0</v>
      </c>
      <c r="O51" s="16">
        <f t="shared" ref="O51:R51" si="127">SUMIF($D$30:$D$35,$AB$50,O$30:O$35)*V51</f>
        <v>0</v>
      </c>
      <c r="P51" s="16">
        <f t="shared" si="127"/>
        <v>0</v>
      </c>
      <c r="Q51" s="16">
        <f t="shared" si="127"/>
        <v>0</v>
      </c>
      <c r="R51" s="16">
        <f t="shared" si="127"/>
        <v>0</v>
      </c>
      <c r="T51" s="278">
        <v>8.7999999999999995E-2</v>
      </c>
      <c r="U51" s="279">
        <f t="shared" si="121"/>
        <v>8.7999999999999995E-2</v>
      </c>
      <c r="V51" s="279">
        <f t="shared" si="122"/>
        <v>8.7999999999999995E-2</v>
      </c>
      <c r="W51" s="279">
        <f t="shared" si="123"/>
        <v>8.7999999999999995E-2</v>
      </c>
      <c r="X51" s="280">
        <f t="shared" si="124"/>
        <v>8.7999999999999995E-2</v>
      </c>
      <c r="Y51" s="280">
        <f t="shared" si="124"/>
        <v>8.7999999999999995E-2</v>
      </c>
      <c r="Z51" s="291" t="s">
        <v>228</v>
      </c>
      <c r="AB51" s="291" t="s">
        <v>81</v>
      </c>
      <c r="AI51" s="338"/>
      <c r="AJ51" s="339"/>
      <c r="AK51" s="339"/>
      <c r="AL51" s="339"/>
      <c r="AM51" s="339"/>
      <c r="AN51" s="339"/>
      <c r="AO51" s="339"/>
      <c r="AP51" s="339"/>
      <c r="AQ51" s="340"/>
      <c r="CX51" s="292">
        <f t="shared" si="125"/>
        <v>0</v>
      </c>
    </row>
    <row r="52" spans="2:102" x14ac:dyDescent="0.25">
      <c r="B52" s="182" t="s">
        <v>231</v>
      </c>
      <c r="C52" s="183"/>
      <c r="D52" s="183"/>
      <c r="E52" s="183"/>
      <c r="F52" s="183"/>
      <c r="G52" s="183"/>
      <c r="H52" s="183"/>
      <c r="I52" s="183"/>
      <c r="J52" s="183"/>
      <c r="K52" s="183"/>
      <c r="L52" s="183"/>
      <c r="M52" s="16">
        <f>SUMIF($D$9:$D$18,$Z$50,M9:M18)*T52</f>
        <v>0</v>
      </c>
      <c r="N52" s="16">
        <f>SUMIF($D$9:$D$18,$Z$50,N9:N18)*U52</f>
        <v>0</v>
      </c>
      <c r="O52" s="16">
        <f t="shared" ref="O52:R52" si="128">SUMIF($D$9:$D$18,$Z$50,O9:O18)*V52</f>
        <v>0</v>
      </c>
      <c r="P52" s="16">
        <f t="shared" si="128"/>
        <v>0</v>
      </c>
      <c r="Q52" s="16">
        <f t="shared" si="128"/>
        <v>0</v>
      </c>
      <c r="R52" s="16">
        <f t="shared" si="128"/>
        <v>0</v>
      </c>
      <c r="T52" s="278">
        <v>0.16300000000000001</v>
      </c>
      <c r="U52" s="279">
        <f t="shared" si="121"/>
        <v>0.16300000000000001</v>
      </c>
      <c r="V52" s="279">
        <f t="shared" si="122"/>
        <v>0.16300000000000001</v>
      </c>
      <c r="W52" s="279">
        <f t="shared" si="123"/>
        <v>0.16300000000000001</v>
      </c>
      <c r="X52" s="280">
        <f t="shared" si="124"/>
        <v>0.16300000000000001</v>
      </c>
      <c r="Y52" s="280">
        <f t="shared" si="124"/>
        <v>0.16300000000000001</v>
      </c>
      <c r="Z52" s="291" t="s">
        <v>227</v>
      </c>
      <c r="AB52" s="291"/>
      <c r="AI52" s="338"/>
      <c r="AJ52" s="339"/>
      <c r="AK52" s="339"/>
      <c r="AL52" s="339"/>
      <c r="AM52" s="339"/>
      <c r="AN52" s="339"/>
      <c r="AO52" s="339"/>
      <c r="AP52" s="339"/>
      <c r="AQ52" s="340"/>
      <c r="CX52" s="292">
        <f t="shared" si="125"/>
        <v>0</v>
      </c>
    </row>
    <row r="53" spans="2:102" x14ac:dyDescent="0.25">
      <c r="B53" s="182" t="s">
        <v>232</v>
      </c>
      <c r="C53" s="183"/>
      <c r="D53" s="183"/>
      <c r="E53" s="183"/>
      <c r="F53" s="183"/>
      <c r="G53" s="183"/>
      <c r="H53" s="183"/>
      <c r="I53" s="183"/>
      <c r="J53" s="183"/>
      <c r="K53" s="183"/>
      <c r="L53" s="183"/>
      <c r="M53" s="16">
        <f>SUMIF($D$9:$D$18,$Z$51,M9:M18)*T53</f>
        <v>0</v>
      </c>
      <c r="N53" s="16">
        <f>SUMIF($D$9:$D$18,$Z$51,N9:N18)*U53</f>
        <v>0</v>
      </c>
      <c r="O53" s="16">
        <f t="shared" ref="O53:R53" si="129">SUMIF($D$9:$D$18,$Z$51,O9:O18)*V53</f>
        <v>0</v>
      </c>
      <c r="P53" s="16">
        <f t="shared" si="129"/>
        <v>0</v>
      </c>
      <c r="Q53" s="16">
        <f t="shared" si="129"/>
        <v>0</v>
      </c>
      <c r="R53" s="16">
        <f t="shared" si="129"/>
        <v>0</v>
      </c>
      <c r="T53" s="278">
        <v>0.28999999999999998</v>
      </c>
      <c r="U53" s="279">
        <f t="shared" si="121"/>
        <v>0.28999999999999998</v>
      </c>
      <c r="V53" s="279">
        <f t="shared" si="122"/>
        <v>0.28999999999999998</v>
      </c>
      <c r="W53" s="279">
        <f t="shared" si="123"/>
        <v>0.28999999999999998</v>
      </c>
      <c r="X53" s="280">
        <f t="shared" si="124"/>
        <v>0.28999999999999998</v>
      </c>
      <c r="Y53" s="280">
        <f t="shared" si="124"/>
        <v>0.28999999999999998</v>
      </c>
      <c r="Z53" s="291" t="s">
        <v>230</v>
      </c>
      <c r="AI53" s="338"/>
      <c r="AJ53" s="339"/>
      <c r="AK53" s="339"/>
      <c r="AL53" s="339"/>
      <c r="AM53" s="339"/>
      <c r="AN53" s="339"/>
      <c r="AO53" s="339"/>
      <c r="AP53" s="339"/>
      <c r="AQ53" s="340"/>
      <c r="CX53" s="292">
        <f t="shared" si="125"/>
        <v>0</v>
      </c>
    </row>
    <row r="54" spans="2:102" x14ac:dyDescent="0.25">
      <c r="B54" s="182" t="s">
        <v>227</v>
      </c>
      <c r="C54" s="183"/>
      <c r="D54" s="183"/>
      <c r="E54" s="183"/>
      <c r="F54" s="183"/>
      <c r="G54" s="183"/>
      <c r="H54" s="183"/>
      <c r="I54" s="183"/>
      <c r="J54" s="183"/>
      <c r="K54" s="183"/>
      <c r="L54" s="183"/>
      <c r="M54" s="16">
        <f>SUMIF($D$9:$D$18,$Z$52,M9:M18)*T54</f>
        <v>0</v>
      </c>
      <c r="N54" s="16">
        <f>SUMIF($D$9:$D$18,$Z$52,N9:N18)*U54</f>
        <v>0</v>
      </c>
      <c r="O54" s="16">
        <f t="shared" ref="O54:R54" si="130">SUMIF($D$9:$D$18,$Z$52,O9:O18)*V54</f>
        <v>0</v>
      </c>
      <c r="P54" s="16">
        <f t="shared" si="130"/>
        <v>0</v>
      </c>
      <c r="Q54" s="16">
        <f t="shared" si="130"/>
        <v>0</v>
      </c>
      <c r="R54" s="16">
        <f t="shared" si="130"/>
        <v>0</v>
      </c>
      <c r="T54" s="278">
        <v>0.08</v>
      </c>
      <c r="U54" s="279">
        <f t="shared" si="121"/>
        <v>0.08</v>
      </c>
      <c r="V54" s="279">
        <f t="shared" si="122"/>
        <v>0.08</v>
      </c>
      <c r="W54" s="279">
        <f t="shared" si="123"/>
        <v>0.08</v>
      </c>
      <c r="X54" s="280">
        <f t="shared" si="124"/>
        <v>0.08</v>
      </c>
      <c r="Y54" s="280">
        <f t="shared" si="124"/>
        <v>0.08</v>
      </c>
      <c r="Z54" s="291"/>
      <c r="AI54" s="338"/>
      <c r="AJ54" s="339"/>
      <c r="AK54" s="339"/>
      <c r="AL54" s="339"/>
      <c r="AM54" s="339"/>
      <c r="AN54" s="339"/>
      <c r="AO54" s="339"/>
      <c r="AP54" s="339"/>
      <c r="AQ54" s="340"/>
      <c r="CX54" s="292">
        <f t="shared" si="125"/>
        <v>0</v>
      </c>
    </row>
    <row r="55" spans="2:102" ht="12" customHeight="1" x14ac:dyDescent="0.25">
      <c r="B55" s="182" t="s">
        <v>233</v>
      </c>
      <c r="C55" s="183"/>
      <c r="D55" s="183"/>
      <c r="E55" s="183"/>
      <c r="F55" s="183"/>
      <c r="G55" s="183"/>
      <c r="H55" s="183"/>
      <c r="I55" s="183"/>
      <c r="J55" s="183"/>
      <c r="K55" s="183"/>
      <c r="L55" s="183"/>
      <c r="M55" s="16">
        <f>SUMIF($D$9:$D$18,$Z$53,M9:M18)*T55</f>
        <v>0</v>
      </c>
      <c r="N55" s="16">
        <f>SUMIF($D$9:$D$18,$Z$53,N9:N18)*U55</f>
        <v>0</v>
      </c>
      <c r="O55" s="16">
        <f t="shared" ref="O55:R55" si="131">SUMIF($D$9:$D$18,$Z$53,O9:O18)*V55</f>
        <v>0</v>
      </c>
      <c r="P55" s="16">
        <f t="shared" si="131"/>
        <v>0</v>
      </c>
      <c r="Q55" s="16">
        <f t="shared" si="131"/>
        <v>0</v>
      </c>
      <c r="R55" s="16">
        <f t="shared" si="131"/>
        <v>0</v>
      </c>
      <c r="T55" s="278">
        <v>0.13800000000000001</v>
      </c>
      <c r="U55" s="279">
        <f t="shared" si="121"/>
        <v>0.13800000000000001</v>
      </c>
      <c r="V55" s="279">
        <f t="shared" si="122"/>
        <v>0.13800000000000001</v>
      </c>
      <c r="W55" s="279">
        <f t="shared" si="123"/>
        <v>0.13800000000000001</v>
      </c>
      <c r="X55" s="280">
        <f t="shared" si="124"/>
        <v>0.13800000000000001</v>
      </c>
      <c r="Y55" s="280">
        <f t="shared" si="124"/>
        <v>0.13800000000000001</v>
      </c>
      <c r="AI55" s="338"/>
      <c r="AJ55" s="339"/>
      <c r="AK55" s="339"/>
      <c r="AL55" s="339"/>
      <c r="AM55" s="339"/>
      <c r="AN55" s="339"/>
      <c r="AO55" s="339"/>
      <c r="AP55" s="339"/>
      <c r="AQ55" s="340"/>
      <c r="CX55" s="292">
        <f t="shared" si="125"/>
        <v>0</v>
      </c>
    </row>
    <row r="56" spans="2:102" x14ac:dyDescent="0.25">
      <c r="B56" s="182" t="s">
        <v>81</v>
      </c>
      <c r="C56" s="183"/>
      <c r="D56" s="183"/>
      <c r="E56" s="183"/>
      <c r="F56" s="183"/>
      <c r="G56" s="183"/>
      <c r="H56" s="183"/>
      <c r="I56" s="183"/>
      <c r="J56" s="183"/>
      <c r="K56" s="183"/>
      <c r="L56" s="183"/>
      <c r="M56" s="16">
        <f t="shared" ref="M56:R56" si="132">SUMIF($D$30:$D$35,$AB$51,M$30:M$35)*T56</f>
        <v>0</v>
      </c>
      <c r="N56" s="16">
        <f t="shared" si="132"/>
        <v>0</v>
      </c>
      <c r="O56" s="16">
        <f t="shared" si="132"/>
        <v>0</v>
      </c>
      <c r="P56" s="16">
        <f t="shared" si="132"/>
        <v>0</v>
      </c>
      <c r="Q56" s="16">
        <f t="shared" si="132"/>
        <v>0</v>
      </c>
      <c r="R56" s="16">
        <f t="shared" si="132"/>
        <v>0</v>
      </c>
      <c r="T56" s="281">
        <v>1.6E-2</v>
      </c>
      <c r="U56" s="279">
        <f>+T56+U58</f>
        <v>1.6E-2</v>
      </c>
      <c r="V56" s="279">
        <f>+U56+$V$58</f>
        <v>1.6E-2</v>
      </c>
      <c r="W56" s="279">
        <f t="shared" ref="W56:Y56" si="133">+V56+$V$58</f>
        <v>1.6E-2</v>
      </c>
      <c r="X56" s="280">
        <f t="shared" si="133"/>
        <v>1.6E-2</v>
      </c>
      <c r="Y56" s="280">
        <f t="shared" si="133"/>
        <v>1.6E-2</v>
      </c>
      <c r="Z56" s="331" t="s">
        <v>82</v>
      </c>
      <c r="AA56" s="331"/>
      <c r="AB56" s="331"/>
      <c r="AC56" s="331"/>
      <c r="AI56" s="338"/>
      <c r="AJ56" s="339"/>
      <c r="AK56" s="339"/>
      <c r="AL56" s="339"/>
      <c r="AM56" s="339"/>
      <c r="AN56" s="339"/>
      <c r="AO56" s="339"/>
      <c r="AP56" s="339"/>
      <c r="AQ56" s="340"/>
      <c r="CX56" s="292">
        <f t="shared" si="125"/>
        <v>0</v>
      </c>
    </row>
    <row r="57" spans="2:102" x14ac:dyDescent="0.25">
      <c r="B57" s="182"/>
      <c r="C57" s="183"/>
      <c r="D57" s="183"/>
      <c r="E57" s="183"/>
      <c r="F57" s="183"/>
      <c r="G57" s="183"/>
      <c r="H57" s="183"/>
      <c r="I57" s="183"/>
      <c r="J57" s="183"/>
      <c r="K57" s="183"/>
      <c r="L57" s="183"/>
      <c r="M57" s="184"/>
      <c r="N57" s="184"/>
      <c r="O57" s="184"/>
      <c r="P57" s="184"/>
      <c r="Q57" s="184"/>
      <c r="R57" s="184"/>
      <c r="T57" s="115" t="s">
        <v>83</v>
      </c>
      <c r="U57" s="123">
        <v>0</v>
      </c>
      <c r="V57" s="124">
        <v>0</v>
      </c>
      <c r="W57" s="124">
        <v>0</v>
      </c>
      <c r="X57" s="125">
        <v>0</v>
      </c>
      <c r="Y57" s="125">
        <v>0</v>
      </c>
      <c r="Z57" s="331"/>
      <c r="AA57" s="331"/>
      <c r="AB57" s="331"/>
      <c r="AC57" s="331"/>
      <c r="AI57" s="338"/>
      <c r="AJ57" s="339"/>
      <c r="AK57" s="339"/>
      <c r="AL57" s="339"/>
      <c r="AM57" s="339"/>
      <c r="AN57" s="339"/>
      <c r="AO57" s="339"/>
      <c r="AP57" s="339"/>
      <c r="AQ57" s="340"/>
      <c r="CX57" s="292"/>
    </row>
    <row r="58" spans="2:102" ht="12.6" thickBot="1" x14ac:dyDescent="0.3">
      <c r="B58" s="168"/>
      <c r="C58" s="169"/>
      <c r="D58" s="169"/>
      <c r="E58" s="169"/>
      <c r="F58" s="169"/>
      <c r="G58" s="169"/>
      <c r="H58" s="169"/>
      <c r="I58" s="169"/>
      <c r="J58" s="170" t="s">
        <v>84</v>
      </c>
      <c r="K58" s="170"/>
      <c r="L58" s="169"/>
      <c r="M58" s="171">
        <f t="shared" ref="M58:R58" si="134">SUM(M49:M57)</f>
        <v>0</v>
      </c>
      <c r="N58" s="171">
        <f t="shared" si="134"/>
        <v>0</v>
      </c>
      <c r="O58" s="171">
        <f t="shared" si="134"/>
        <v>0</v>
      </c>
      <c r="P58" s="171">
        <f t="shared" si="134"/>
        <v>0</v>
      </c>
      <c r="Q58" s="171">
        <f t="shared" ref="Q58" si="135">SUM(Q49:Q57)</f>
        <v>0</v>
      </c>
      <c r="R58" s="171">
        <f t="shared" si="134"/>
        <v>0</v>
      </c>
      <c r="T58" s="116" t="s">
        <v>85</v>
      </c>
      <c r="U58" s="126">
        <v>0</v>
      </c>
      <c r="V58" s="127">
        <v>0</v>
      </c>
      <c r="W58" s="127">
        <v>0</v>
      </c>
      <c r="X58" s="128">
        <v>0</v>
      </c>
      <c r="Y58" s="128">
        <v>0</v>
      </c>
      <c r="Z58" s="331"/>
      <c r="AA58" s="331"/>
      <c r="AB58" s="331"/>
      <c r="AC58" s="331"/>
      <c r="AI58" s="338"/>
      <c r="AJ58" s="339"/>
      <c r="AK58" s="339"/>
      <c r="AL58" s="339"/>
      <c r="AM58" s="339"/>
      <c r="AN58" s="339"/>
      <c r="AO58" s="339"/>
      <c r="AP58" s="339"/>
      <c r="AQ58" s="340"/>
      <c r="CX58" s="292">
        <f>SUM(M58:R58)</f>
        <v>0</v>
      </c>
    </row>
    <row r="59" spans="2:102" x14ac:dyDescent="0.25">
      <c r="B59" s="12"/>
      <c r="C59" s="13"/>
      <c r="D59" s="13"/>
      <c r="E59" s="13"/>
      <c r="F59" s="13"/>
      <c r="G59" s="13"/>
      <c r="H59" s="13"/>
      <c r="I59" s="13"/>
      <c r="J59" s="13"/>
      <c r="K59" s="13"/>
      <c r="L59" s="13"/>
      <c r="M59" s="17"/>
      <c r="N59" s="17"/>
      <c r="O59" s="17"/>
      <c r="P59" s="17"/>
      <c r="Q59" s="17"/>
      <c r="R59" s="17"/>
      <c r="Z59" s="331"/>
      <c r="AA59" s="331"/>
      <c r="AB59" s="331"/>
      <c r="AC59" s="331"/>
      <c r="AI59" s="338"/>
      <c r="AJ59" s="339"/>
      <c r="AK59" s="339"/>
      <c r="AL59" s="339"/>
      <c r="AM59" s="339"/>
      <c r="AN59" s="339"/>
      <c r="AO59" s="339"/>
      <c r="AP59" s="339"/>
      <c r="AQ59" s="340"/>
      <c r="CX59" s="292"/>
    </row>
    <row r="60" spans="2:102" x14ac:dyDescent="0.25">
      <c r="B60" s="148"/>
      <c r="C60" s="149"/>
      <c r="D60" s="149"/>
      <c r="E60" s="149"/>
      <c r="F60" s="149"/>
      <c r="G60" s="149"/>
      <c r="H60" s="149"/>
      <c r="I60" s="149"/>
      <c r="J60" s="150" t="s">
        <v>86</v>
      </c>
      <c r="K60" s="150"/>
      <c r="L60" s="149"/>
      <c r="M60" s="151">
        <f t="shared" ref="M60:R60" si="136">+M47+M58</f>
        <v>0</v>
      </c>
      <c r="N60" s="151">
        <f t="shared" si="136"/>
        <v>0</v>
      </c>
      <c r="O60" s="151">
        <f t="shared" si="136"/>
        <v>0</v>
      </c>
      <c r="P60" s="151">
        <f t="shared" si="136"/>
        <v>0</v>
      </c>
      <c r="Q60" s="151">
        <f t="shared" ref="Q60" si="137">+Q47+Q58</f>
        <v>0</v>
      </c>
      <c r="R60" s="151">
        <f t="shared" si="136"/>
        <v>0</v>
      </c>
      <c r="AI60" s="338"/>
      <c r="AJ60" s="339"/>
      <c r="AK60" s="339"/>
      <c r="AL60" s="339"/>
      <c r="AM60" s="339"/>
      <c r="AN60" s="339"/>
      <c r="AO60" s="339"/>
      <c r="AP60" s="339"/>
      <c r="AQ60" s="340"/>
      <c r="CX60" s="292">
        <f>SUM(M60:R60)</f>
        <v>0</v>
      </c>
    </row>
    <row r="61" spans="2:102" x14ac:dyDescent="0.25">
      <c r="B61" s="12"/>
      <c r="C61" s="13"/>
      <c r="D61" s="13"/>
      <c r="E61" s="13"/>
      <c r="F61" s="13"/>
      <c r="G61" s="13"/>
      <c r="H61" s="13"/>
      <c r="I61" s="13"/>
      <c r="J61" s="13"/>
      <c r="K61" s="13"/>
      <c r="L61" s="13"/>
      <c r="M61" s="17"/>
      <c r="N61" s="17"/>
      <c r="O61" s="17"/>
      <c r="P61" s="17"/>
      <c r="Q61" s="17"/>
      <c r="R61" s="17"/>
      <c r="AI61" s="338"/>
      <c r="AJ61" s="339"/>
      <c r="AK61" s="339"/>
      <c r="AL61" s="339"/>
      <c r="AM61" s="339"/>
      <c r="AN61" s="339"/>
      <c r="AO61" s="339"/>
      <c r="AP61" s="339"/>
      <c r="AQ61" s="340"/>
      <c r="CX61" s="292"/>
    </row>
    <row r="62" spans="2:102" ht="15" customHeight="1" x14ac:dyDescent="0.25">
      <c r="B62" s="12"/>
      <c r="C62" s="13"/>
      <c r="D62" s="13"/>
      <c r="E62" s="13"/>
      <c r="F62" s="13"/>
      <c r="G62" s="13"/>
      <c r="H62" s="13"/>
      <c r="I62" s="13"/>
      <c r="J62" s="13"/>
      <c r="K62" s="13"/>
      <c r="L62" s="13"/>
      <c r="M62" s="17"/>
      <c r="N62" s="17"/>
      <c r="O62" s="17"/>
      <c r="P62" s="17"/>
      <c r="Q62" s="17"/>
      <c r="R62" s="17"/>
      <c r="AI62" s="338"/>
      <c r="AJ62" s="339"/>
      <c r="AK62" s="339"/>
      <c r="AL62" s="339"/>
      <c r="AM62" s="339"/>
      <c r="AN62" s="339"/>
      <c r="AO62" s="339"/>
      <c r="AP62" s="339"/>
      <c r="AQ62" s="340"/>
      <c r="CX62" s="292"/>
    </row>
    <row r="63" spans="2:102" x14ac:dyDescent="0.25">
      <c r="B63" s="375" t="s">
        <v>87</v>
      </c>
      <c r="C63" s="375"/>
      <c r="D63" s="375"/>
      <c r="E63" s="375"/>
      <c r="F63" s="375"/>
      <c r="G63" s="375"/>
      <c r="H63" s="375"/>
      <c r="I63" s="375"/>
      <c r="J63" s="375"/>
      <c r="K63" s="375"/>
      <c r="L63" s="375"/>
      <c r="M63" s="375"/>
      <c r="N63" s="375"/>
      <c r="O63" s="375"/>
      <c r="P63" s="375"/>
      <c r="Q63" s="375"/>
      <c r="R63" s="375"/>
      <c r="AI63" s="338"/>
      <c r="AJ63" s="339"/>
      <c r="AK63" s="339"/>
      <c r="AL63" s="339"/>
      <c r="AM63" s="339"/>
      <c r="AN63" s="339"/>
      <c r="AO63" s="339"/>
      <c r="AP63" s="339"/>
      <c r="AQ63" s="340"/>
      <c r="CX63" s="292"/>
    </row>
    <row r="64" spans="2:102" x14ac:dyDescent="0.25">
      <c r="B64" s="179"/>
      <c r="C64" s="180"/>
      <c r="D64" s="180"/>
      <c r="E64" s="180"/>
      <c r="F64" s="180"/>
      <c r="G64" s="180"/>
      <c r="H64" s="180"/>
      <c r="I64" s="180"/>
      <c r="J64" s="180"/>
      <c r="K64" s="180"/>
      <c r="L64" s="180"/>
      <c r="M64" s="181"/>
      <c r="N64" s="181"/>
      <c r="O64" s="181"/>
      <c r="P64" s="181"/>
      <c r="Q64" s="181"/>
      <c r="R64" s="181"/>
      <c r="AI64" s="338"/>
      <c r="AJ64" s="339"/>
      <c r="AK64" s="339"/>
      <c r="AL64" s="339"/>
      <c r="AM64" s="339"/>
      <c r="AN64" s="339"/>
      <c r="AO64" s="339"/>
      <c r="AP64" s="339"/>
      <c r="AQ64" s="340"/>
      <c r="CX64" s="292"/>
    </row>
    <row r="65" spans="2:102" x14ac:dyDescent="0.25">
      <c r="B65" s="179" t="s">
        <v>88</v>
      </c>
      <c r="C65" s="180"/>
      <c r="D65" s="388"/>
      <c r="E65" s="388"/>
      <c r="F65" s="388"/>
      <c r="G65" s="388"/>
      <c r="H65" s="388"/>
      <c r="I65" s="388"/>
      <c r="J65" s="388"/>
      <c r="K65" s="388"/>
      <c r="L65" s="389"/>
      <c r="M65" s="4"/>
      <c r="N65" s="4"/>
      <c r="O65" s="4"/>
      <c r="P65" s="4"/>
      <c r="Q65" s="4"/>
      <c r="R65" s="4"/>
      <c r="AI65" s="338"/>
      <c r="AJ65" s="339"/>
      <c r="AK65" s="339"/>
      <c r="AL65" s="339"/>
      <c r="AM65" s="339"/>
      <c r="AN65" s="339"/>
      <c r="AO65" s="339"/>
      <c r="AP65" s="339"/>
      <c r="AQ65" s="340"/>
      <c r="CX65" s="292">
        <f>SUM(M65:R65)</f>
        <v>0</v>
      </c>
    </row>
    <row r="66" spans="2:102" x14ac:dyDescent="0.25">
      <c r="B66" s="179" t="s">
        <v>89</v>
      </c>
      <c r="C66" s="180"/>
      <c r="D66" s="321"/>
      <c r="E66" s="321"/>
      <c r="F66" s="321"/>
      <c r="G66" s="321"/>
      <c r="H66" s="321"/>
      <c r="I66" s="321"/>
      <c r="J66" s="321"/>
      <c r="K66" s="321"/>
      <c r="L66" s="322"/>
      <c r="M66" s="6"/>
      <c r="N66" s="6"/>
      <c r="O66" s="6"/>
      <c r="P66" s="6"/>
      <c r="Q66" s="6"/>
      <c r="R66" s="6"/>
      <c r="AI66" s="338"/>
      <c r="AJ66" s="339"/>
      <c r="AK66" s="339"/>
      <c r="AL66" s="339"/>
      <c r="AM66" s="339"/>
      <c r="AN66" s="339"/>
      <c r="AO66" s="339"/>
      <c r="AP66" s="339"/>
      <c r="AQ66" s="340"/>
      <c r="CX66" s="292">
        <f>SUM(M66:R66)</f>
        <v>0</v>
      </c>
    </row>
    <row r="67" spans="2:102" x14ac:dyDescent="0.25">
      <c r="B67" s="179" t="s">
        <v>90</v>
      </c>
      <c r="C67" s="180"/>
      <c r="D67" s="321"/>
      <c r="E67" s="321"/>
      <c r="F67" s="321"/>
      <c r="G67" s="321"/>
      <c r="H67" s="321"/>
      <c r="I67" s="321"/>
      <c r="J67" s="321"/>
      <c r="K67" s="321"/>
      <c r="L67" s="322"/>
      <c r="M67" s="6"/>
      <c r="N67" s="6"/>
      <c r="O67" s="6"/>
      <c r="P67" s="6"/>
      <c r="Q67" s="6"/>
      <c r="R67" s="6"/>
      <c r="AI67" s="338"/>
      <c r="AJ67" s="339"/>
      <c r="AK67" s="339"/>
      <c r="AL67" s="339"/>
      <c r="AM67" s="339"/>
      <c r="AN67" s="339"/>
      <c r="AO67" s="339"/>
      <c r="AP67" s="339"/>
      <c r="AQ67" s="340"/>
      <c r="CX67" s="292">
        <f>SUM(M67:R67)</f>
        <v>0</v>
      </c>
    </row>
    <row r="68" spans="2:102" x14ac:dyDescent="0.25">
      <c r="B68" s="179" t="s">
        <v>91</v>
      </c>
      <c r="C68" s="180"/>
      <c r="D68" s="180"/>
      <c r="E68" s="321"/>
      <c r="F68" s="321"/>
      <c r="G68" s="321"/>
      <c r="H68" s="321"/>
      <c r="I68" s="321"/>
      <c r="J68" s="321"/>
      <c r="K68" s="321"/>
      <c r="L68" s="322"/>
      <c r="M68" s="6"/>
      <c r="N68" s="6"/>
      <c r="O68" s="6"/>
      <c r="P68" s="6"/>
      <c r="Q68" s="6"/>
      <c r="R68" s="6"/>
      <c r="AI68" s="338"/>
      <c r="AJ68" s="339"/>
      <c r="AK68" s="339"/>
      <c r="AL68" s="339"/>
      <c r="AM68" s="339"/>
      <c r="AN68" s="339"/>
      <c r="AO68" s="339"/>
      <c r="AP68" s="339"/>
      <c r="AQ68" s="340"/>
      <c r="CX68" s="292">
        <f>SUM(M68:R68)</f>
        <v>0</v>
      </c>
    </row>
    <row r="69" spans="2:102" x14ac:dyDescent="0.25">
      <c r="B69" s="179"/>
      <c r="C69" s="180"/>
      <c r="D69" s="180"/>
      <c r="E69" s="180"/>
      <c r="F69" s="180"/>
      <c r="G69" s="180"/>
      <c r="H69" s="180"/>
      <c r="I69" s="180"/>
      <c r="J69" s="180"/>
      <c r="K69" s="180"/>
      <c r="L69" s="180"/>
      <c r="M69" s="181"/>
      <c r="N69" s="181"/>
      <c r="O69" s="181"/>
      <c r="P69" s="181"/>
      <c r="Q69" s="181"/>
      <c r="R69" s="181"/>
      <c r="AI69" s="338"/>
      <c r="AJ69" s="339"/>
      <c r="AK69" s="339"/>
      <c r="AL69" s="339"/>
      <c r="AM69" s="339"/>
      <c r="AN69" s="339"/>
      <c r="AO69" s="339"/>
      <c r="AP69" s="339"/>
      <c r="AQ69" s="340"/>
      <c r="CX69" s="292"/>
    </row>
    <row r="70" spans="2:102" x14ac:dyDescent="0.25">
      <c r="B70" s="164"/>
      <c r="C70" s="165"/>
      <c r="D70" s="165"/>
      <c r="E70" s="165"/>
      <c r="F70" s="165"/>
      <c r="G70" s="165"/>
      <c r="H70" s="165"/>
      <c r="I70" s="165"/>
      <c r="J70" s="166" t="s">
        <v>92</v>
      </c>
      <c r="K70" s="166"/>
      <c r="L70" s="165"/>
      <c r="M70" s="167">
        <f>SUM(M64:M69)</f>
        <v>0</v>
      </c>
      <c r="N70" s="167">
        <f t="shared" ref="N70:Q70" si="138">SUM(N64:N69)</f>
        <v>0</v>
      </c>
      <c r="O70" s="167">
        <f t="shared" si="138"/>
        <v>0</v>
      </c>
      <c r="P70" s="167">
        <f t="shared" si="138"/>
        <v>0</v>
      </c>
      <c r="Q70" s="167">
        <f t="shared" si="138"/>
        <v>0</v>
      </c>
      <c r="R70" s="167">
        <f t="shared" ref="R70" si="139">SUM(R64:R69)</f>
        <v>0</v>
      </c>
      <c r="AI70" s="338"/>
      <c r="AJ70" s="339"/>
      <c r="AK70" s="339"/>
      <c r="AL70" s="339"/>
      <c r="AM70" s="339"/>
      <c r="AN70" s="339"/>
      <c r="AO70" s="339"/>
      <c r="AP70" s="339"/>
      <c r="AQ70" s="340"/>
      <c r="CX70" s="292">
        <f>SUM(M70:R70)</f>
        <v>0</v>
      </c>
    </row>
    <row r="71" spans="2:102" x14ac:dyDescent="0.25">
      <c r="B71" s="12"/>
      <c r="C71" s="13"/>
      <c r="D71" s="13"/>
      <c r="E71" s="13"/>
      <c r="F71" s="13"/>
      <c r="G71" s="13"/>
      <c r="H71" s="13"/>
      <c r="I71" s="13"/>
      <c r="J71" s="13"/>
      <c r="K71" s="13"/>
      <c r="L71" s="13"/>
      <c r="M71" s="17"/>
      <c r="N71" s="17"/>
      <c r="O71" s="17"/>
      <c r="P71" s="17"/>
      <c r="Q71" s="17"/>
      <c r="R71" s="17"/>
      <c r="AI71" s="338"/>
      <c r="AJ71" s="339"/>
      <c r="AK71" s="339"/>
      <c r="AL71" s="339"/>
      <c r="AM71" s="339"/>
      <c r="AN71" s="339"/>
      <c r="AO71" s="339"/>
      <c r="AP71" s="339"/>
      <c r="AQ71" s="340"/>
      <c r="CX71" s="292"/>
    </row>
    <row r="72" spans="2:102" x14ac:dyDescent="0.25">
      <c r="B72" s="12"/>
      <c r="C72" s="13"/>
      <c r="D72" s="13"/>
      <c r="E72" s="13"/>
      <c r="F72" s="13"/>
      <c r="G72" s="13"/>
      <c r="H72" s="13"/>
      <c r="I72" s="13"/>
      <c r="J72" s="13"/>
      <c r="K72" s="13"/>
      <c r="L72" s="13"/>
      <c r="M72" s="17"/>
      <c r="N72" s="17"/>
      <c r="O72" s="17"/>
      <c r="P72" s="17"/>
      <c r="Q72" s="17"/>
      <c r="R72" s="17"/>
      <c r="AI72" s="338"/>
      <c r="AJ72" s="339"/>
      <c r="AK72" s="339"/>
      <c r="AL72" s="339"/>
      <c r="AM72" s="339"/>
      <c r="AN72" s="339"/>
      <c r="AO72" s="339"/>
      <c r="AP72" s="339"/>
      <c r="AQ72" s="340"/>
      <c r="CX72" s="292"/>
    </row>
    <row r="73" spans="2:102" x14ac:dyDescent="0.25">
      <c r="B73" s="148"/>
      <c r="C73" s="149"/>
      <c r="D73" s="149"/>
      <c r="E73" s="149"/>
      <c r="F73" s="149"/>
      <c r="G73" s="149"/>
      <c r="H73" s="149"/>
      <c r="I73" s="149"/>
      <c r="J73" s="150" t="s">
        <v>93</v>
      </c>
      <c r="K73" s="150"/>
      <c r="L73" s="149"/>
      <c r="M73" s="151">
        <f>+M60+M70</f>
        <v>0</v>
      </c>
      <c r="N73" s="151">
        <f t="shared" ref="N73:Q73" si="140">+N60+N70</f>
        <v>0</v>
      </c>
      <c r="O73" s="151">
        <f>+O60+O70</f>
        <v>0</v>
      </c>
      <c r="P73" s="151">
        <f t="shared" si="140"/>
        <v>0</v>
      </c>
      <c r="Q73" s="151">
        <f t="shared" si="140"/>
        <v>0</v>
      </c>
      <c r="R73" s="151">
        <f t="shared" ref="R73" si="141">+R60+R70</f>
        <v>0</v>
      </c>
      <c r="T73" s="291" t="s">
        <v>94</v>
      </c>
      <c r="AI73" s="338"/>
      <c r="AJ73" s="339"/>
      <c r="AK73" s="339"/>
      <c r="AL73" s="339"/>
      <c r="AM73" s="339"/>
      <c r="AN73" s="339"/>
      <c r="AO73" s="339"/>
      <c r="AP73" s="339"/>
      <c r="AQ73" s="340"/>
      <c r="CX73" s="292">
        <f>SUM(M73:R73)</f>
        <v>0</v>
      </c>
    </row>
    <row r="74" spans="2:102" x14ac:dyDescent="0.25">
      <c r="B74" s="12"/>
      <c r="C74" s="13"/>
      <c r="D74" s="13"/>
      <c r="E74" s="13"/>
      <c r="F74" s="13"/>
      <c r="G74" s="13"/>
      <c r="H74" s="13"/>
      <c r="I74" s="13"/>
      <c r="J74" s="13"/>
      <c r="K74" s="13"/>
      <c r="L74" s="13"/>
      <c r="M74" s="17"/>
      <c r="N74" s="17"/>
      <c r="O74" s="17"/>
      <c r="P74" s="17"/>
      <c r="Q74" s="17"/>
      <c r="R74" s="17"/>
      <c r="T74" s="344" t="s">
        <v>95</v>
      </c>
      <c r="U74" s="344"/>
      <c r="V74" s="344"/>
      <c r="W74" s="344"/>
      <c r="X74" s="344"/>
      <c r="AI74" s="338"/>
      <c r="AJ74" s="339"/>
      <c r="AK74" s="339"/>
      <c r="AL74" s="339"/>
      <c r="AM74" s="339"/>
      <c r="AN74" s="339"/>
      <c r="AO74" s="339"/>
      <c r="AP74" s="339"/>
      <c r="AQ74" s="340"/>
      <c r="CX74" s="292"/>
    </row>
    <row r="75" spans="2:102" ht="15" customHeight="1" thickBot="1" x14ac:dyDescent="0.3">
      <c r="B75" s="12"/>
      <c r="C75" s="13"/>
      <c r="D75" s="13"/>
      <c r="E75" s="13"/>
      <c r="F75" s="13"/>
      <c r="G75" s="13"/>
      <c r="H75" s="13"/>
      <c r="I75" s="13"/>
      <c r="J75" s="13"/>
      <c r="K75" s="13"/>
      <c r="L75" s="13"/>
      <c r="M75" s="17"/>
      <c r="N75" s="17"/>
      <c r="O75" s="17"/>
      <c r="P75" s="17"/>
      <c r="Q75" s="17"/>
      <c r="R75" s="17"/>
      <c r="AI75" s="338"/>
      <c r="AJ75" s="339"/>
      <c r="AK75" s="339"/>
      <c r="AL75" s="339"/>
      <c r="AM75" s="339"/>
      <c r="AN75" s="339"/>
      <c r="AO75" s="339"/>
      <c r="AP75" s="339"/>
      <c r="AQ75" s="340"/>
      <c r="CX75" s="292"/>
    </row>
    <row r="76" spans="2:102" x14ac:dyDescent="0.25">
      <c r="B76" s="376" t="s">
        <v>96</v>
      </c>
      <c r="C76" s="376"/>
      <c r="D76" s="376"/>
      <c r="E76" s="376"/>
      <c r="F76" s="376"/>
      <c r="G76" s="376"/>
      <c r="H76" s="376"/>
      <c r="I76" s="376"/>
      <c r="J76" s="376"/>
      <c r="K76" s="376"/>
      <c r="L76" s="376"/>
      <c r="M76" s="376"/>
      <c r="N76" s="376"/>
      <c r="O76" s="376"/>
      <c r="P76" s="376"/>
      <c r="Q76" s="376"/>
      <c r="R76" s="376"/>
      <c r="T76" s="58" t="s">
        <v>97</v>
      </c>
      <c r="Y76" s="133" t="s">
        <v>98</v>
      </c>
      <c r="Z76" s="134" t="s">
        <v>99</v>
      </c>
      <c r="AA76" s="134" t="s">
        <v>100</v>
      </c>
      <c r="AB76" s="135" t="s">
        <v>101</v>
      </c>
      <c r="AI76" s="338"/>
      <c r="AJ76" s="339"/>
      <c r="AK76" s="339"/>
      <c r="AL76" s="339"/>
      <c r="AM76" s="339"/>
      <c r="AN76" s="339"/>
      <c r="AO76" s="339"/>
      <c r="AP76" s="339"/>
      <c r="AQ76" s="340"/>
      <c r="CX76" s="292"/>
    </row>
    <row r="77" spans="2:102" ht="12.6" thickBot="1" x14ac:dyDescent="0.3">
      <c r="B77" s="178"/>
      <c r="C77" s="175"/>
      <c r="D77" s="175"/>
      <c r="E77" s="175"/>
      <c r="F77" s="175"/>
      <c r="G77" s="175"/>
      <c r="H77" s="175"/>
      <c r="I77" s="175"/>
      <c r="J77" s="175"/>
      <c r="K77" s="175"/>
      <c r="L77" s="175"/>
      <c r="M77" s="176"/>
      <c r="N77" s="176"/>
      <c r="O77" s="176"/>
      <c r="P77" s="176"/>
      <c r="Q77" s="176"/>
      <c r="R77" s="176"/>
      <c r="T77" s="291" t="s">
        <v>102</v>
      </c>
      <c r="Y77" s="140">
        <v>0.34</v>
      </c>
      <c r="Z77" s="136" t="s">
        <v>103</v>
      </c>
      <c r="AA77" s="142">
        <v>42552</v>
      </c>
      <c r="AB77" s="143">
        <v>44012</v>
      </c>
      <c r="AI77" s="338"/>
      <c r="AJ77" s="339"/>
      <c r="AK77" s="339"/>
      <c r="AL77" s="339"/>
      <c r="AM77" s="339"/>
      <c r="AN77" s="339"/>
      <c r="AO77" s="339"/>
      <c r="AP77" s="339"/>
      <c r="AQ77" s="340"/>
      <c r="CX77" s="292"/>
    </row>
    <row r="78" spans="2:102" ht="12" customHeight="1" x14ac:dyDescent="0.25">
      <c r="B78" s="364"/>
      <c r="C78" s="364"/>
      <c r="D78" s="364"/>
      <c r="E78" s="175"/>
      <c r="F78" s="175"/>
      <c r="G78" s="175"/>
      <c r="H78" s="175"/>
      <c r="I78" s="175"/>
      <c r="J78" s="175"/>
      <c r="K78" s="11"/>
      <c r="L78" s="177"/>
      <c r="M78" s="15">
        <f t="shared" ref="M78:R78" si="142">IF($B$78=$T$78,M73*$W$78,  IF($B$78=$T$79,M73*$W$79,  IF($B$78=$T$80,(M73+M91)*$W$80,  IF($B$78=$T$82,M73*$K$78,0))))</f>
        <v>0</v>
      </c>
      <c r="N78" s="15">
        <f t="shared" si="142"/>
        <v>0</v>
      </c>
      <c r="O78" s="15">
        <f t="shared" si="142"/>
        <v>0</v>
      </c>
      <c r="P78" s="15">
        <f t="shared" si="142"/>
        <v>0</v>
      </c>
      <c r="Q78" s="15">
        <f t="shared" si="142"/>
        <v>0</v>
      </c>
      <c r="R78" s="15">
        <f t="shared" si="142"/>
        <v>0</v>
      </c>
      <c r="T78" s="291" t="s">
        <v>104</v>
      </c>
      <c r="W78" s="117">
        <v>0.34</v>
      </c>
      <c r="Y78" s="140">
        <v>0.12</v>
      </c>
      <c r="Z78" s="136" t="s">
        <v>105</v>
      </c>
      <c r="AA78" s="142">
        <v>42552</v>
      </c>
      <c r="AB78" s="143">
        <v>42916</v>
      </c>
      <c r="AI78" s="338"/>
      <c r="AJ78" s="339"/>
      <c r="AK78" s="339"/>
      <c r="AL78" s="339"/>
      <c r="AM78" s="339"/>
      <c r="AN78" s="339"/>
      <c r="AO78" s="339"/>
      <c r="AP78" s="339"/>
      <c r="AQ78" s="340"/>
      <c r="CX78" s="292">
        <f>SUM(M78:R78)</f>
        <v>0</v>
      </c>
    </row>
    <row r="79" spans="2:102" x14ac:dyDescent="0.25">
      <c r="B79" s="390" t="s">
        <v>106</v>
      </c>
      <c r="C79" s="391"/>
      <c r="D79" s="391"/>
      <c r="E79" s="391"/>
      <c r="F79" s="391"/>
      <c r="G79" s="391"/>
      <c r="H79" s="391"/>
      <c r="I79" s="391"/>
      <c r="J79" s="391"/>
      <c r="K79" s="175"/>
      <c r="L79" s="175"/>
      <c r="M79" s="176"/>
      <c r="N79" s="176"/>
      <c r="O79" s="176"/>
      <c r="P79" s="176"/>
      <c r="Q79" s="176"/>
      <c r="R79" s="176"/>
      <c r="T79" s="291" t="s">
        <v>107</v>
      </c>
      <c r="W79" s="118">
        <v>0.13</v>
      </c>
      <c r="Y79" s="140">
        <v>0.11</v>
      </c>
      <c r="Z79" s="136" t="s">
        <v>105</v>
      </c>
      <c r="AA79" s="142">
        <v>42917</v>
      </c>
      <c r="AB79" s="143">
        <v>44012</v>
      </c>
      <c r="AI79" s="338"/>
      <c r="AJ79" s="339"/>
      <c r="AK79" s="339"/>
      <c r="AL79" s="339"/>
      <c r="AM79" s="339"/>
      <c r="AN79" s="339"/>
      <c r="AO79" s="339"/>
      <c r="AP79" s="339"/>
      <c r="AQ79" s="340"/>
      <c r="CX79" s="292"/>
    </row>
    <row r="80" spans="2:102" ht="12.6" thickBot="1" x14ac:dyDescent="0.3">
      <c r="B80" s="392"/>
      <c r="C80" s="393"/>
      <c r="D80" s="393"/>
      <c r="E80" s="393"/>
      <c r="F80" s="393"/>
      <c r="G80" s="393"/>
      <c r="H80" s="393"/>
      <c r="I80" s="393"/>
      <c r="J80" s="393"/>
      <c r="K80" s="175"/>
      <c r="L80" s="175"/>
      <c r="M80" s="176"/>
      <c r="N80" s="176"/>
      <c r="O80" s="176"/>
      <c r="P80" s="176"/>
      <c r="Q80" s="176"/>
      <c r="R80" s="176"/>
      <c r="T80" s="291" t="s">
        <v>108</v>
      </c>
      <c r="W80" s="119">
        <v>0.15</v>
      </c>
      <c r="Y80" s="140"/>
      <c r="Z80" s="136"/>
      <c r="AA80" s="136"/>
      <c r="AB80" s="137"/>
      <c r="AI80" s="338"/>
      <c r="AJ80" s="339"/>
      <c r="AK80" s="339"/>
      <c r="AL80" s="339"/>
      <c r="AM80" s="339"/>
      <c r="AN80" s="339"/>
      <c r="AO80" s="339"/>
      <c r="AP80" s="339"/>
      <c r="AQ80" s="340"/>
      <c r="CX80" s="292"/>
    </row>
    <row r="81" spans="2:102" x14ac:dyDescent="0.25">
      <c r="B81" s="160"/>
      <c r="C81" s="161"/>
      <c r="D81" s="161"/>
      <c r="E81" s="161"/>
      <c r="F81" s="161"/>
      <c r="G81" s="161"/>
      <c r="H81" s="161"/>
      <c r="I81" s="161"/>
      <c r="J81" s="162" t="s">
        <v>109</v>
      </c>
      <c r="K81" s="162"/>
      <c r="L81" s="161"/>
      <c r="M81" s="163">
        <f>SUM(M77:M80)</f>
        <v>0</v>
      </c>
      <c r="N81" s="163">
        <f t="shared" ref="N81:Q81" si="143">SUM(N77:N80)</f>
        <v>0</v>
      </c>
      <c r="O81" s="163">
        <f t="shared" si="143"/>
        <v>0</v>
      </c>
      <c r="P81" s="163">
        <f t="shared" si="143"/>
        <v>0</v>
      </c>
      <c r="Q81" s="163">
        <f t="shared" si="143"/>
        <v>0</v>
      </c>
      <c r="R81" s="163">
        <f t="shared" ref="R81" si="144">SUM(R77:R80)</f>
        <v>0</v>
      </c>
      <c r="T81" s="291"/>
      <c r="W81" s="120"/>
      <c r="Y81" s="140"/>
      <c r="Z81" s="136"/>
      <c r="AA81" s="136"/>
      <c r="AB81" s="137"/>
      <c r="AI81" s="338"/>
      <c r="AJ81" s="339"/>
      <c r="AK81" s="339"/>
      <c r="AL81" s="339"/>
      <c r="AM81" s="339"/>
      <c r="AN81" s="339"/>
      <c r="AO81" s="339"/>
      <c r="AP81" s="339"/>
      <c r="AQ81" s="340"/>
      <c r="CX81" s="292">
        <f>SUM(M81:R81)</f>
        <v>0</v>
      </c>
    </row>
    <row r="82" spans="2:102" ht="12.6" thickBot="1" x14ac:dyDescent="0.3">
      <c r="B82" s="12"/>
      <c r="C82" s="13"/>
      <c r="D82" s="13"/>
      <c r="E82" s="13"/>
      <c r="F82" s="13"/>
      <c r="G82" s="13"/>
      <c r="H82" s="13"/>
      <c r="I82" s="13"/>
      <c r="J82" s="13"/>
      <c r="K82" s="13"/>
      <c r="L82" s="13"/>
      <c r="M82" s="17"/>
      <c r="N82" s="17"/>
      <c r="O82" s="17"/>
      <c r="P82" s="17"/>
      <c r="Q82" s="17"/>
      <c r="R82" s="17"/>
      <c r="T82" s="291" t="s">
        <v>110</v>
      </c>
      <c r="W82" s="120"/>
      <c r="Y82" s="141"/>
      <c r="Z82" s="138"/>
      <c r="AA82" s="138"/>
      <c r="AB82" s="139"/>
      <c r="AI82" s="338"/>
      <c r="AJ82" s="339"/>
      <c r="AK82" s="339"/>
      <c r="AL82" s="339"/>
      <c r="AM82" s="339"/>
      <c r="AN82" s="339"/>
      <c r="AO82" s="339"/>
      <c r="AP82" s="339"/>
      <c r="AQ82" s="340"/>
      <c r="CX82" s="292"/>
    </row>
    <row r="83" spans="2:102" ht="15" customHeight="1" x14ac:dyDescent="0.25">
      <c r="B83" s="12"/>
      <c r="C83" s="13"/>
      <c r="D83" s="13"/>
      <c r="E83" s="13"/>
      <c r="F83" s="13"/>
      <c r="G83" s="13"/>
      <c r="H83" s="13"/>
      <c r="I83" s="13"/>
      <c r="J83" s="13"/>
      <c r="K83" s="13"/>
      <c r="L83" s="13"/>
      <c r="M83" s="17"/>
      <c r="N83" s="17"/>
      <c r="O83" s="17"/>
      <c r="P83" s="17"/>
      <c r="Q83" s="17"/>
      <c r="R83" s="17"/>
      <c r="W83" s="120"/>
      <c r="AI83" s="338"/>
      <c r="AJ83" s="339"/>
      <c r="AK83" s="339"/>
      <c r="AL83" s="339"/>
      <c r="AM83" s="339"/>
      <c r="AN83" s="339"/>
      <c r="AO83" s="339"/>
      <c r="AP83" s="339"/>
      <c r="AQ83" s="340"/>
      <c r="CX83" s="292"/>
    </row>
    <row r="84" spans="2:102" x14ac:dyDescent="0.25">
      <c r="B84" s="377" t="s">
        <v>111</v>
      </c>
      <c r="C84" s="377"/>
      <c r="D84" s="377"/>
      <c r="E84" s="377"/>
      <c r="F84" s="377"/>
      <c r="G84" s="377"/>
      <c r="H84" s="377"/>
      <c r="I84" s="377"/>
      <c r="J84" s="377"/>
      <c r="K84" s="377"/>
      <c r="L84" s="377"/>
      <c r="M84" s="377"/>
      <c r="N84" s="377"/>
      <c r="O84" s="377"/>
      <c r="P84" s="377"/>
      <c r="Q84" s="377"/>
      <c r="R84" s="377"/>
      <c r="W84" s="121"/>
      <c r="AI84" s="338"/>
      <c r="AJ84" s="339"/>
      <c r="AK84" s="339"/>
      <c r="AL84" s="339"/>
      <c r="AM84" s="339"/>
      <c r="AN84" s="339"/>
      <c r="AO84" s="339"/>
      <c r="AP84" s="339"/>
      <c r="AQ84" s="340"/>
      <c r="CX84" s="292"/>
    </row>
    <row r="85" spans="2:102" x14ac:dyDescent="0.25">
      <c r="B85" s="172"/>
      <c r="C85" s="173"/>
      <c r="D85" s="173"/>
      <c r="E85" s="173"/>
      <c r="F85" s="173"/>
      <c r="G85" s="173"/>
      <c r="H85" s="173"/>
      <c r="I85" s="173"/>
      <c r="J85" s="173"/>
      <c r="K85" s="173"/>
      <c r="L85" s="173"/>
      <c r="M85" s="174"/>
      <c r="N85" s="174"/>
      <c r="O85" s="174"/>
      <c r="P85" s="174"/>
      <c r="Q85" s="174"/>
      <c r="R85" s="174"/>
      <c r="AI85" s="338"/>
      <c r="AJ85" s="339"/>
      <c r="AK85" s="339"/>
      <c r="AL85" s="339"/>
      <c r="AM85" s="339"/>
      <c r="AN85" s="339"/>
      <c r="AO85" s="339"/>
      <c r="AP85" s="339"/>
      <c r="AQ85" s="340"/>
      <c r="CX85" s="292"/>
    </row>
    <row r="86" spans="2:102" x14ac:dyDescent="0.25">
      <c r="B86" s="172" t="s">
        <v>112</v>
      </c>
      <c r="C86" s="173"/>
      <c r="D86" s="173"/>
      <c r="E86" s="388"/>
      <c r="F86" s="388"/>
      <c r="G86" s="388"/>
      <c r="H86" s="388"/>
      <c r="I86" s="388"/>
      <c r="J86" s="388"/>
      <c r="K86" s="388"/>
      <c r="L86" s="389"/>
      <c r="M86" s="4"/>
      <c r="N86" s="4"/>
      <c r="O86" s="4"/>
      <c r="P86" s="4"/>
      <c r="Q86" s="4"/>
      <c r="R86" s="4"/>
      <c r="AI86" s="338"/>
      <c r="AJ86" s="339"/>
      <c r="AK86" s="339"/>
      <c r="AL86" s="339"/>
      <c r="AM86" s="339"/>
      <c r="AN86" s="339"/>
      <c r="AO86" s="339"/>
      <c r="AP86" s="339"/>
      <c r="AQ86" s="340"/>
      <c r="CX86" s="292">
        <f>SUM(M86:R86)</f>
        <v>0</v>
      </c>
    </row>
    <row r="87" spans="2:102" x14ac:dyDescent="0.25">
      <c r="B87" s="172" t="s">
        <v>113</v>
      </c>
      <c r="C87" s="173"/>
      <c r="D87" s="173"/>
      <c r="E87" s="321"/>
      <c r="F87" s="321"/>
      <c r="G87" s="321"/>
      <c r="H87" s="321"/>
      <c r="I87" s="321"/>
      <c r="J87" s="321"/>
      <c r="K87" s="321"/>
      <c r="L87" s="322"/>
      <c r="M87" s="6"/>
      <c r="N87" s="6"/>
      <c r="O87" s="6"/>
      <c r="P87" s="6"/>
      <c r="Q87" s="6"/>
      <c r="R87" s="6"/>
      <c r="AI87" s="338"/>
      <c r="AJ87" s="339"/>
      <c r="AK87" s="339"/>
      <c r="AL87" s="339"/>
      <c r="AM87" s="339"/>
      <c r="AN87" s="339"/>
      <c r="AO87" s="339"/>
      <c r="AP87" s="339"/>
      <c r="AQ87" s="340"/>
      <c r="CX87" s="292">
        <f>SUM(M87:R87)</f>
        <v>0</v>
      </c>
    </row>
    <row r="88" spans="2:102" x14ac:dyDescent="0.25">
      <c r="B88" s="172" t="s">
        <v>114</v>
      </c>
      <c r="C88" s="173"/>
      <c r="D88" s="173"/>
      <c r="E88" s="321"/>
      <c r="F88" s="321"/>
      <c r="G88" s="321"/>
      <c r="H88" s="321"/>
      <c r="I88" s="321"/>
      <c r="J88" s="321"/>
      <c r="K88" s="321"/>
      <c r="L88" s="322"/>
      <c r="M88" s="6"/>
      <c r="N88" s="6"/>
      <c r="O88" s="6"/>
      <c r="P88" s="6"/>
      <c r="Q88" s="6"/>
      <c r="R88" s="6"/>
      <c r="AI88" s="338"/>
      <c r="AJ88" s="339"/>
      <c r="AK88" s="339"/>
      <c r="AL88" s="339"/>
      <c r="AM88" s="339"/>
      <c r="AN88" s="339"/>
      <c r="AO88" s="339"/>
      <c r="AP88" s="339"/>
      <c r="AQ88" s="340"/>
      <c r="CX88" s="292">
        <f>SUM(M88:R88)</f>
        <v>0</v>
      </c>
    </row>
    <row r="89" spans="2:102" x14ac:dyDescent="0.25">
      <c r="B89" s="172" t="s">
        <v>115</v>
      </c>
      <c r="C89" s="173"/>
      <c r="D89" s="173"/>
      <c r="E89" s="321"/>
      <c r="F89" s="321"/>
      <c r="G89" s="321"/>
      <c r="H89" s="321"/>
      <c r="I89" s="321"/>
      <c r="J89" s="321"/>
      <c r="K89" s="321"/>
      <c r="L89" s="322"/>
      <c r="M89" s="6"/>
      <c r="N89" s="6"/>
      <c r="O89" s="6"/>
      <c r="P89" s="6"/>
      <c r="Q89" s="6"/>
      <c r="R89" s="6"/>
      <c r="AI89" s="338"/>
      <c r="AJ89" s="339"/>
      <c r="AK89" s="339"/>
      <c r="AL89" s="339"/>
      <c r="AM89" s="339"/>
      <c r="AN89" s="339"/>
      <c r="AO89" s="339"/>
      <c r="AP89" s="339"/>
      <c r="AQ89" s="340"/>
      <c r="CX89" s="292">
        <f>SUM(M89:R89)</f>
        <v>0</v>
      </c>
    </row>
    <row r="90" spans="2:102" x14ac:dyDescent="0.25">
      <c r="B90" s="172"/>
      <c r="C90" s="173"/>
      <c r="D90" s="173"/>
      <c r="E90" s="173"/>
      <c r="F90" s="173"/>
      <c r="G90" s="173"/>
      <c r="H90" s="173"/>
      <c r="I90" s="173"/>
      <c r="J90" s="173"/>
      <c r="K90" s="173"/>
      <c r="L90" s="173"/>
      <c r="M90" s="174"/>
      <c r="N90" s="174"/>
      <c r="O90" s="174"/>
      <c r="P90" s="174"/>
      <c r="Q90" s="174"/>
      <c r="R90" s="174"/>
      <c r="AI90" s="338"/>
      <c r="AJ90" s="339"/>
      <c r="AK90" s="339"/>
      <c r="AL90" s="339"/>
      <c r="AM90" s="339"/>
      <c r="AN90" s="339"/>
      <c r="AO90" s="339"/>
      <c r="AP90" s="339"/>
      <c r="AQ90" s="340"/>
      <c r="CX90" s="292"/>
    </row>
    <row r="91" spans="2:102" x14ac:dyDescent="0.25">
      <c r="B91" s="156"/>
      <c r="C91" s="157"/>
      <c r="D91" s="157"/>
      <c r="E91" s="157"/>
      <c r="F91" s="157"/>
      <c r="G91" s="157"/>
      <c r="H91" s="157"/>
      <c r="I91" s="157"/>
      <c r="J91" s="158" t="s">
        <v>116</v>
      </c>
      <c r="K91" s="158"/>
      <c r="L91" s="157"/>
      <c r="M91" s="159">
        <f>SUM(M85:M90)</f>
        <v>0</v>
      </c>
      <c r="N91" s="159">
        <f t="shared" ref="N91:Q91" si="145">SUM(N85:N90)</f>
        <v>0</v>
      </c>
      <c r="O91" s="159">
        <f t="shared" si="145"/>
        <v>0</v>
      </c>
      <c r="P91" s="159">
        <f t="shared" si="145"/>
        <v>0</v>
      </c>
      <c r="Q91" s="159">
        <f t="shared" si="145"/>
        <v>0</v>
      </c>
      <c r="R91" s="159">
        <f t="shared" ref="R91" si="146">SUM(R85:R90)</f>
        <v>0</v>
      </c>
      <c r="AI91" s="338"/>
      <c r="AJ91" s="339"/>
      <c r="AK91" s="339"/>
      <c r="AL91" s="339"/>
      <c r="AM91" s="339"/>
      <c r="AN91" s="339"/>
      <c r="AO91" s="339"/>
      <c r="AP91" s="339"/>
      <c r="AQ91" s="340"/>
      <c r="CX91" s="292">
        <f>SUM(M91:R91)</f>
        <v>0</v>
      </c>
    </row>
    <row r="92" spans="2:102" x14ac:dyDescent="0.25">
      <c r="B92" s="12"/>
      <c r="C92" s="13"/>
      <c r="D92" s="13"/>
      <c r="E92" s="13"/>
      <c r="F92" s="13"/>
      <c r="G92" s="13"/>
      <c r="H92" s="13"/>
      <c r="I92" s="13"/>
      <c r="J92" s="13"/>
      <c r="K92" s="13"/>
      <c r="L92" s="13"/>
      <c r="M92" s="17"/>
      <c r="N92" s="17"/>
      <c r="O92" s="17"/>
      <c r="P92" s="17"/>
      <c r="Q92" s="17"/>
      <c r="R92" s="17"/>
      <c r="AI92" s="338"/>
      <c r="AJ92" s="339"/>
      <c r="AK92" s="339"/>
      <c r="AL92" s="339"/>
      <c r="AM92" s="339"/>
      <c r="AN92" s="339"/>
      <c r="AO92" s="339"/>
      <c r="AP92" s="339"/>
      <c r="AQ92" s="340"/>
      <c r="CX92" s="292"/>
    </row>
    <row r="93" spans="2:102" x14ac:dyDescent="0.25">
      <c r="B93" s="12"/>
      <c r="C93" s="13"/>
      <c r="D93" s="13"/>
      <c r="E93" s="13"/>
      <c r="F93" s="13"/>
      <c r="G93" s="13"/>
      <c r="H93" s="13"/>
      <c r="I93" s="13"/>
      <c r="J93" s="13"/>
      <c r="K93" s="13"/>
      <c r="L93" s="13"/>
      <c r="M93" s="17"/>
      <c r="N93" s="17"/>
      <c r="O93" s="17"/>
      <c r="P93" s="17"/>
      <c r="Q93" s="17"/>
      <c r="R93" s="17"/>
      <c r="AI93" s="338"/>
      <c r="AJ93" s="339"/>
      <c r="AK93" s="339"/>
      <c r="AL93" s="339"/>
      <c r="AM93" s="339"/>
      <c r="AN93" s="339"/>
      <c r="AO93" s="339"/>
      <c r="AP93" s="339"/>
      <c r="AQ93" s="340"/>
      <c r="CX93" s="292"/>
    </row>
    <row r="94" spans="2:102" x14ac:dyDescent="0.25">
      <c r="B94" s="152"/>
      <c r="C94" s="153"/>
      <c r="D94" s="153"/>
      <c r="E94" s="153"/>
      <c r="F94" s="153"/>
      <c r="G94" s="153"/>
      <c r="H94" s="153"/>
      <c r="I94" s="153"/>
      <c r="J94" s="154" t="s">
        <v>117</v>
      </c>
      <c r="K94" s="154"/>
      <c r="L94" s="153"/>
      <c r="M94" s="155">
        <f>+M73+M81+M91</f>
        <v>0</v>
      </c>
      <c r="N94" s="155">
        <f t="shared" ref="N94:Q94" si="147">+N73+N81+N91</f>
        <v>0</v>
      </c>
      <c r="O94" s="155">
        <f t="shared" si="147"/>
        <v>0</v>
      </c>
      <c r="P94" s="155">
        <f t="shared" si="147"/>
        <v>0</v>
      </c>
      <c r="Q94" s="155">
        <f t="shared" si="147"/>
        <v>0</v>
      </c>
      <c r="R94" s="155">
        <f t="shared" ref="R94" si="148">+R73+R81+R91</f>
        <v>0</v>
      </c>
      <c r="AI94" s="338"/>
      <c r="AJ94" s="339"/>
      <c r="AK94" s="339"/>
      <c r="AL94" s="339"/>
      <c r="AM94" s="339"/>
      <c r="AN94" s="339"/>
      <c r="AO94" s="339"/>
      <c r="AP94" s="339"/>
      <c r="AQ94" s="340"/>
      <c r="CX94" s="292">
        <f>SUM(M94:R94)</f>
        <v>0</v>
      </c>
    </row>
    <row r="95" spans="2:102" ht="12.6" thickBot="1" x14ac:dyDescent="0.3">
      <c r="B95" s="18"/>
      <c r="C95" s="19"/>
      <c r="D95" s="19"/>
      <c r="E95" s="19"/>
      <c r="F95" s="19"/>
      <c r="G95" s="19"/>
      <c r="H95" s="19"/>
      <c r="I95" s="19"/>
      <c r="J95" s="19"/>
      <c r="K95" s="19"/>
      <c r="L95" s="19"/>
      <c r="M95" s="20"/>
      <c r="N95" s="20"/>
      <c r="O95" s="21" t="s">
        <v>118</v>
      </c>
      <c r="P95" s="345">
        <f>SUM(M94:R94)</f>
        <v>0</v>
      </c>
      <c r="Q95" s="346"/>
      <c r="R95" s="346"/>
      <c r="AD95" s="122"/>
      <c r="AE95" s="122"/>
      <c r="AF95" s="122"/>
      <c r="AG95" s="122"/>
      <c r="AH95" s="122"/>
      <c r="AI95" s="341"/>
      <c r="AJ95" s="342"/>
      <c r="AK95" s="342"/>
      <c r="AL95" s="342"/>
      <c r="AM95" s="342"/>
      <c r="AN95" s="342"/>
      <c r="AO95" s="342"/>
      <c r="AP95" s="342"/>
      <c r="AQ95" s="343"/>
    </row>
    <row r="96" spans="2:102" ht="12.6" thickTop="1" x14ac:dyDescent="0.25">
      <c r="C96" s="22"/>
      <c r="D96" s="22"/>
      <c r="E96" s="22"/>
      <c r="F96" s="22"/>
      <c r="G96" s="22"/>
      <c r="H96" s="22"/>
      <c r="I96" s="22"/>
      <c r="J96" s="22"/>
      <c r="K96" s="22"/>
      <c r="L96" s="22"/>
      <c r="M96" s="22"/>
      <c r="N96" s="22"/>
      <c r="O96" s="22"/>
      <c r="P96" s="22"/>
      <c r="Q96" s="22"/>
      <c r="R96" s="22"/>
      <c r="AI96" s="122"/>
      <c r="AJ96" s="122"/>
      <c r="AK96" s="122"/>
      <c r="AL96" s="122"/>
      <c r="AM96" s="122"/>
      <c r="AN96" s="122"/>
      <c r="AO96" s="122"/>
      <c r="AP96" s="122"/>
    </row>
    <row r="97" spans="2:18" ht="12.6" thickBot="1" x14ac:dyDescent="0.3">
      <c r="B97" s="23" t="s">
        <v>119</v>
      </c>
      <c r="D97" s="22"/>
      <c r="E97" s="22"/>
      <c r="F97" s="22"/>
      <c r="G97" s="22"/>
      <c r="H97" s="22"/>
      <c r="I97" s="22"/>
      <c r="J97" s="22"/>
      <c r="K97" s="22"/>
      <c r="L97" s="22"/>
      <c r="M97" s="22"/>
      <c r="N97" s="22"/>
      <c r="O97" s="22"/>
      <c r="P97" s="22"/>
      <c r="Q97" s="22"/>
      <c r="R97" s="22"/>
    </row>
    <row r="98" spans="2:18" x14ac:dyDescent="0.25">
      <c r="B98" s="378"/>
      <c r="C98" s="379"/>
      <c r="D98" s="379"/>
      <c r="E98" s="379"/>
      <c r="F98" s="379"/>
      <c r="G98" s="379"/>
      <c r="H98" s="379"/>
      <c r="I98" s="379"/>
      <c r="J98" s="379"/>
      <c r="K98" s="379"/>
      <c r="L98" s="379"/>
      <c r="M98" s="379"/>
      <c r="N98" s="379"/>
      <c r="O98" s="379"/>
      <c r="P98" s="379"/>
      <c r="Q98" s="379"/>
      <c r="R98" s="380"/>
    </row>
    <row r="99" spans="2:18" x14ac:dyDescent="0.25">
      <c r="B99" s="381"/>
      <c r="C99" s="382"/>
      <c r="D99" s="382"/>
      <c r="E99" s="382"/>
      <c r="F99" s="382"/>
      <c r="G99" s="382"/>
      <c r="H99" s="382"/>
      <c r="I99" s="382"/>
      <c r="J99" s="382"/>
      <c r="K99" s="382"/>
      <c r="L99" s="382"/>
      <c r="M99" s="382"/>
      <c r="N99" s="382"/>
      <c r="O99" s="382"/>
      <c r="P99" s="382"/>
      <c r="Q99" s="382"/>
      <c r="R99" s="383"/>
    </row>
    <row r="100" spans="2:18" x14ac:dyDescent="0.25">
      <c r="B100" s="381"/>
      <c r="C100" s="382"/>
      <c r="D100" s="382"/>
      <c r="E100" s="382"/>
      <c r="F100" s="382"/>
      <c r="G100" s="382"/>
      <c r="H100" s="382"/>
      <c r="I100" s="382"/>
      <c r="J100" s="382"/>
      <c r="K100" s="382"/>
      <c r="L100" s="382"/>
      <c r="M100" s="382"/>
      <c r="N100" s="382"/>
      <c r="O100" s="382"/>
      <c r="P100" s="382"/>
      <c r="Q100" s="382"/>
      <c r="R100" s="383"/>
    </row>
    <row r="101" spans="2:18" x14ac:dyDescent="0.25">
      <c r="B101" s="381"/>
      <c r="C101" s="382"/>
      <c r="D101" s="382"/>
      <c r="E101" s="382"/>
      <c r="F101" s="382"/>
      <c r="G101" s="382"/>
      <c r="H101" s="382"/>
      <c r="I101" s="382"/>
      <c r="J101" s="382"/>
      <c r="K101" s="382"/>
      <c r="L101" s="382"/>
      <c r="M101" s="382"/>
      <c r="N101" s="382"/>
      <c r="O101" s="382"/>
      <c r="P101" s="382"/>
      <c r="Q101" s="382"/>
      <c r="R101" s="383"/>
    </row>
    <row r="102" spans="2:18" x14ac:dyDescent="0.25">
      <c r="B102" s="381"/>
      <c r="C102" s="382"/>
      <c r="D102" s="382"/>
      <c r="E102" s="382"/>
      <c r="F102" s="382"/>
      <c r="G102" s="382"/>
      <c r="H102" s="382"/>
      <c r="I102" s="382"/>
      <c r="J102" s="382"/>
      <c r="K102" s="382"/>
      <c r="L102" s="382"/>
      <c r="M102" s="382"/>
      <c r="N102" s="382"/>
      <c r="O102" s="382"/>
      <c r="P102" s="382"/>
      <c r="Q102" s="382"/>
      <c r="R102" s="383"/>
    </row>
    <row r="103" spans="2:18" ht="6" customHeight="1" thickBot="1" x14ac:dyDescent="0.3">
      <c r="B103" s="384"/>
      <c r="C103" s="385"/>
      <c r="D103" s="385"/>
      <c r="E103" s="385"/>
      <c r="F103" s="385"/>
      <c r="G103" s="385"/>
      <c r="H103" s="385"/>
      <c r="I103" s="385"/>
      <c r="J103" s="385"/>
      <c r="K103" s="385"/>
      <c r="L103" s="385"/>
      <c r="M103" s="385"/>
      <c r="N103" s="385"/>
      <c r="O103" s="385"/>
      <c r="P103" s="385"/>
      <c r="Q103" s="385"/>
      <c r="R103" s="386"/>
    </row>
    <row r="104" spans="2:18" x14ac:dyDescent="0.25">
      <c r="C104" s="24"/>
      <c r="D104" s="24"/>
      <c r="E104" s="24"/>
      <c r="F104" s="24"/>
      <c r="G104" s="24"/>
      <c r="H104" s="24"/>
      <c r="I104" s="24"/>
      <c r="J104" s="24"/>
      <c r="K104" s="24"/>
      <c r="L104" s="24"/>
      <c r="M104" s="24"/>
      <c r="N104" s="24"/>
      <c r="O104" s="24"/>
      <c r="P104" s="24"/>
      <c r="Q104" s="24"/>
      <c r="R104" s="24"/>
    </row>
    <row r="105" spans="2:18" x14ac:dyDescent="0.25">
      <c r="C105" s="22"/>
      <c r="D105" s="22"/>
      <c r="E105" s="22"/>
      <c r="F105" s="22"/>
      <c r="G105" s="22"/>
      <c r="H105" s="22"/>
      <c r="I105" s="22"/>
      <c r="J105" s="22"/>
      <c r="K105" s="22"/>
      <c r="L105" s="22"/>
      <c r="M105" s="22"/>
      <c r="N105" s="22"/>
      <c r="O105" s="22"/>
      <c r="P105" s="374" t="s">
        <v>235</v>
      </c>
      <c r="Q105" s="374"/>
      <c r="R105" s="374"/>
    </row>
  </sheetData>
  <sheetProtection algorithmName="SHA-512" hashValue="+t6TVBqujFutD82danYSwGDXYaghWgFIYI8op43xuiQlzjjxtIno1iPd0IbZcY2qCePBcwzh4a9pfAbipVgsjA==" saltValue="NOxUjigjG+yIlsZ7q4zbVQ==" spinCount="100000" sheet="1" formatCells="0" formatColumns="0" formatRows="0" insertColumns="0" insertRows="0" insertHyperlinks="0" deleteColumns="0" deleteRows="0" sort="0" autoFilter="0" pivotTables="0"/>
  <mergeCells count="159">
    <mergeCell ref="CJ7:CL7"/>
    <mergeCell ref="BR7:BS7"/>
    <mergeCell ref="V7:W7"/>
    <mergeCell ref="AD7:AE7"/>
    <mergeCell ref="AB7:AC7"/>
    <mergeCell ref="Z7:AA7"/>
    <mergeCell ref="X7:Y7"/>
    <mergeCell ref="B8:C8"/>
    <mergeCell ref="BK7:BL7"/>
    <mergeCell ref="BM7:BN7"/>
    <mergeCell ref="J7:K7"/>
    <mergeCell ref="AF7:AG7"/>
    <mergeCell ref="CC7:CE7"/>
    <mergeCell ref="CF7:CG7"/>
    <mergeCell ref="CH7:CI7"/>
    <mergeCell ref="BY19:BZ19"/>
    <mergeCell ref="CA19:CB19"/>
    <mergeCell ref="B15:C15"/>
    <mergeCell ref="E15:F15"/>
    <mergeCell ref="B16:C16"/>
    <mergeCell ref="E16:F16"/>
    <mergeCell ref="B17:C17"/>
    <mergeCell ref="E17:F17"/>
    <mergeCell ref="B18:C18"/>
    <mergeCell ref="E18:F18"/>
    <mergeCell ref="B9:C9"/>
    <mergeCell ref="B13:C13"/>
    <mergeCell ref="B12:C12"/>
    <mergeCell ref="B11:C11"/>
    <mergeCell ref="BH5:CW6"/>
    <mergeCell ref="CH19:CI19"/>
    <mergeCell ref="BK19:BL19"/>
    <mergeCell ref="BM19:BN19"/>
    <mergeCell ref="BH7:BJ7"/>
    <mergeCell ref="BO7:BQ7"/>
    <mergeCell ref="BC4:BF4"/>
    <mergeCell ref="BC19:BD19"/>
    <mergeCell ref="BE19:BF19"/>
    <mergeCell ref="CQ7:CS7"/>
    <mergeCell ref="CT7:CU7"/>
    <mergeCell ref="CV7:CW7"/>
    <mergeCell ref="CT19:CU19"/>
    <mergeCell ref="CV19:CW19"/>
    <mergeCell ref="CM7:CN7"/>
    <mergeCell ref="CO7:CP7"/>
    <mergeCell ref="CM19:CN19"/>
    <mergeCell ref="CO19:CP19"/>
    <mergeCell ref="BT7:BU7"/>
    <mergeCell ref="BR19:BS19"/>
    <mergeCell ref="BT19:BU19"/>
    <mergeCell ref="BV7:BX7"/>
    <mergeCell ref="BY7:BZ7"/>
    <mergeCell ref="CA7:CB7"/>
    <mergeCell ref="B35:C35"/>
    <mergeCell ref="B34:C34"/>
    <mergeCell ref="AY4:BB4"/>
    <mergeCell ref="AU4:AX4"/>
    <mergeCell ref="AQ4:AT4"/>
    <mergeCell ref="AO19:AP19"/>
    <mergeCell ref="AQ19:AR19"/>
    <mergeCell ref="AS19:AT19"/>
    <mergeCell ref="AU19:AV19"/>
    <mergeCell ref="AW19:AX19"/>
    <mergeCell ref="D2:K2"/>
    <mergeCell ref="B14:C14"/>
    <mergeCell ref="AI19:AJ19"/>
    <mergeCell ref="AK19:AL19"/>
    <mergeCell ref="AM19:AN19"/>
    <mergeCell ref="CF19:CG19"/>
    <mergeCell ref="AY19:AZ19"/>
    <mergeCell ref="BA19:BB19"/>
    <mergeCell ref="D38:D39"/>
    <mergeCell ref="E28:E29"/>
    <mergeCell ref="F28:J28"/>
    <mergeCell ref="J20:J21"/>
    <mergeCell ref="K20:K21"/>
    <mergeCell ref="B20:D20"/>
    <mergeCell ref="B26:C26"/>
    <mergeCell ref="B25:C25"/>
    <mergeCell ref="B23:C23"/>
    <mergeCell ref="B22:C22"/>
    <mergeCell ref="B21:C21"/>
    <mergeCell ref="I20:I21"/>
    <mergeCell ref="B29:C29"/>
    <mergeCell ref="B28:D28"/>
    <mergeCell ref="B37:D37"/>
    <mergeCell ref="B38:B39"/>
    <mergeCell ref="D65:L65"/>
    <mergeCell ref="D67:L67"/>
    <mergeCell ref="B33:C33"/>
    <mergeCell ref="B32:C32"/>
    <mergeCell ref="B24:C24"/>
    <mergeCell ref="B31:C31"/>
    <mergeCell ref="B30:C30"/>
    <mergeCell ref="T1:V1"/>
    <mergeCell ref="E14:F14"/>
    <mergeCell ref="E13:F13"/>
    <mergeCell ref="E12:F12"/>
    <mergeCell ref="E11:F11"/>
    <mergeCell ref="M5:R5"/>
    <mergeCell ref="O4:P4"/>
    <mergeCell ref="I7:I8"/>
    <mergeCell ref="E10:F10"/>
    <mergeCell ref="E9:F9"/>
    <mergeCell ref="O3:P3"/>
    <mergeCell ref="B1:R1"/>
    <mergeCell ref="B5:J5"/>
    <mergeCell ref="B6:R6"/>
    <mergeCell ref="B7:D7"/>
    <mergeCell ref="D4:K4"/>
    <mergeCell ref="D3:K3"/>
    <mergeCell ref="E7:F8"/>
    <mergeCell ref="AM4:AP4"/>
    <mergeCell ref="B10:C10"/>
    <mergeCell ref="V4:AG6"/>
    <mergeCell ref="P105:R105"/>
    <mergeCell ref="E42:F42"/>
    <mergeCell ref="E41:F41"/>
    <mergeCell ref="E40:F40"/>
    <mergeCell ref="E45:F45"/>
    <mergeCell ref="B63:R63"/>
    <mergeCell ref="B76:R76"/>
    <mergeCell ref="E38:F39"/>
    <mergeCell ref="G38:G39"/>
    <mergeCell ref="B84:R84"/>
    <mergeCell ref="B98:R103"/>
    <mergeCell ref="H36:K39"/>
    <mergeCell ref="E44:F44"/>
    <mergeCell ref="E89:L89"/>
    <mergeCell ref="E88:L88"/>
    <mergeCell ref="E87:L87"/>
    <mergeCell ref="E86:L86"/>
    <mergeCell ref="D66:L66"/>
    <mergeCell ref="B78:D78"/>
    <mergeCell ref="B79:J80"/>
    <mergeCell ref="AI4:AL4"/>
    <mergeCell ref="U4:U19"/>
    <mergeCell ref="E68:L68"/>
    <mergeCell ref="C38:C39"/>
    <mergeCell ref="AI2:BF3"/>
    <mergeCell ref="Z56:AC59"/>
    <mergeCell ref="AI39:AQ41"/>
    <mergeCell ref="H20:H21"/>
    <mergeCell ref="G20:G21"/>
    <mergeCell ref="F20:F21"/>
    <mergeCell ref="E20:E21"/>
    <mergeCell ref="AI42:AQ95"/>
    <mergeCell ref="T74:X74"/>
    <mergeCell ref="P95:R95"/>
    <mergeCell ref="E43:F43"/>
    <mergeCell ref="U38:U45"/>
    <mergeCell ref="V38:X38"/>
    <mergeCell ref="U29:U36"/>
    <mergeCell ref="U21:U27"/>
    <mergeCell ref="AM31:AN31"/>
    <mergeCell ref="AO31:AP31"/>
    <mergeCell ref="AK32:AL32"/>
    <mergeCell ref="H7:H8"/>
    <mergeCell ref="G7:G8"/>
  </mergeCells>
  <conditionalFormatting sqref="G40:G45">
    <cfRule type="expression" dxfId="2" priority="1">
      <formula>$G40&gt;$E40</formula>
    </cfRule>
  </conditionalFormatting>
  <conditionalFormatting sqref="J9:K18">
    <cfRule type="containsBlanks" dxfId="1" priority="5">
      <formula>LEN(TRIM(J9))=0</formula>
    </cfRule>
  </conditionalFormatting>
  <conditionalFormatting sqref="K22:K26">
    <cfRule type="expression" dxfId="0" priority="2">
      <formula>$K22&gt;$J22</formula>
    </cfRule>
  </conditionalFormatting>
  <dataValidations count="4">
    <dataValidation type="list" allowBlank="1" showInputMessage="1" showErrorMessage="1" sqref="D30:D35" xr:uid="{00000000-0002-0000-0000-000001000000}">
      <formula1>$AB$49:$AB$51</formula1>
    </dataValidation>
    <dataValidation type="list" allowBlank="1" showInputMessage="1" showErrorMessage="1" sqref="F22:F26 H9:H18" xr:uid="{00000000-0002-0000-0000-000002000000}">
      <formula1>$T$9:$T$10</formula1>
    </dataValidation>
    <dataValidation type="list" allowBlank="1" showInputMessage="1" showErrorMessage="1" sqref="B78" xr:uid="{00000000-0002-0000-0000-000003000000}">
      <formula1>$T$77:$T$82</formula1>
    </dataValidation>
    <dataValidation type="list" allowBlank="1" showInputMessage="1" showErrorMessage="1" sqref="D9:D18" xr:uid="{00000000-0002-0000-0000-000000000000}">
      <formula1>$Z$49:$Z$53</formula1>
    </dataValidation>
  </dataValidations>
  <printOptions horizontalCentered="1" verticalCentered="1"/>
  <pageMargins left="0.1" right="0.1" top="0.2" bottom="0.2" header="0.3" footer="0.1"/>
  <pageSetup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4" r:id="rId4" name="Check Box 20">
              <controlPr locked="0" defaultSize="0" autoFill="0" autoLine="0" autoPict="0">
                <anchor moveWithCells="1">
                  <from>
                    <xdr:col>8</xdr:col>
                    <xdr:colOff>350520</xdr:colOff>
                    <xdr:row>38</xdr:row>
                    <xdr:rowOff>182880</xdr:rowOff>
                  </from>
                  <to>
                    <xdr:col>9</xdr:col>
                    <xdr:colOff>175260</xdr:colOff>
                    <xdr:row>40</xdr:row>
                    <xdr:rowOff>30480</xdr:rowOff>
                  </to>
                </anchor>
              </controlPr>
            </control>
          </mc:Choice>
        </mc:AlternateContent>
        <mc:AlternateContent xmlns:mc="http://schemas.openxmlformats.org/markup-compatibility/2006">
          <mc:Choice Requires="x14">
            <control shapeId="1045" r:id="rId5" name="Check Box 21">
              <controlPr locked="0" defaultSize="0" autoFill="0" autoLine="0" autoPict="0">
                <anchor moveWithCells="1">
                  <from>
                    <xdr:col>9</xdr:col>
                    <xdr:colOff>441960</xdr:colOff>
                    <xdr:row>38</xdr:row>
                    <xdr:rowOff>175260</xdr:rowOff>
                  </from>
                  <to>
                    <xdr:col>10</xdr:col>
                    <xdr:colOff>312420</xdr:colOff>
                    <xdr:row>40</xdr:row>
                    <xdr:rowOff>22860</xdr:rowOff>
                  </to>
                </anchor>
              </controlPr>
            </control>
          </mc:Choice>
        </mc:AlternateContent>
        <mc:AlternateContent xmlns:mc="http://schemas.openxmlformats.org/markup-compatibility/2006">
          <mc:Choice Requires="x14">
            <control shapeId="1047" r:id="rId6" name="Check Box 23">
              <controlPr locked="0" defaultSize="0" autoFill="0" autoLine="0" autoPict="0">
                <anchor moveWithCells="1">
                  <from>
                    <xdr:col>8</xdr:col>
                    <xdr:colOff>350520</xdr:colOff>
                    <xdr:row>39</xdr:row>
                    <xdr:rowOff>160020</xdr:rowOff>
                  </from>
                  <to>
                    <xdr:col>9</xdr:col>
                    <xdr:colOff>175260</xdr:colOff>
                    <xdr:row>41</xdr:row>
                    <xdr:rowOff>22860</xdr:rowOff>
                  </to>
                </anchor>
              </controlPr>
            </control>
          </mc:Choice>
        </mc:AlternateContent>
        <mc:AlternateContent xmlns:mc="http://schemas.openxmlformats.org/markup-compatibility/2006">
          <mc:Choice Requires="x14">
            <control shapeId="1048" r:id="rId7" name="Check Box 24">
              <controlPr locked="0" defaultSize="0" autoFill="0" autoLine="0" autoPict="0">
                <anchor moveWithCells="1">
                  <from>
                    <xdr:col>9</xdr:col>
                    <xdr:colOff>441960</xdr:colOff>
                    <xdr:row>39</xdr:row>
                    <xdr:rowOff>160020</xdr:rowOff>
                  </from>
                  <to>
                    <xdr:col>10</xdr:col>
                    <xdr:colOff>312420</xdr:colOff>
                    <xdr:row>41</xdr:row>
                    <xdr:rowOff>22860</xdr:rowOff>
                  </to>
                </anchor>
              </controlPr>
            </control>
          </mc:Choice>
        </mc:AlternateContent>
        <mc:AlternateContent xmlns:mc="http://schemas.openxmlformats.org/markup-compatibility/2006">
          <mc:Choice Requires="x14">
            <control shapeId="1049" r:id="rId8" name="Check Box 25">
              <controlPr locked="0" defaultSize="0" autoFill="0" autoLine="0" autoPict="0">
                <anchor moveWithCells="1">
                  <from>
                    <xdr:col>7</xdr:col>
                    <xdr:colOff>220980</xdr:colOff>
                    <xdr:row>39</xdr:row>
                    <xdr:rowOff>160020</xdr:rowOff>
                  </from>
                  <to>
                    <xdr:col>8</xdr:col>
                    <xdr:colOff>60960</xdr:colOff>
                    <xdr:row>41</xdr:row>
                    <xdr:rowOff>22860</xdr:rowOff>
                  </to>
                </anchor>
              </controlPr>
            </control>
          </mc:Choice>
        </mc:AlternateContent>
        <mc:AlternateContent xmlns:mc="http://schemas.openxmlformats.org/markup-compatibility/2006">
          <mc:Choice Requires="x14">
            <control shapeId="1050" r:id="rId9" name="Check Box 26">
              <controlPr locked="0" defaultSize="0" autoFill="0" autoLine="0" autoPict="0">
                <anchor moveWithCells="1">
                  <from>
                    <xdr:col>8</xdr:col>
                    <xdr:colOff>342900</xdr:colOff>
                    <xdr:row>40</xdr:row>
                    <xdr:rowOff>160020</xdr:rowOff>
                  </from>
                  <to>
                    <xdr:col>9</xdr:col>
                    <xdr:colOff>160020</xdr:colOff>
                    <xdr:row>42</xdr:row>
                    <xdr:rowOff>7620</xdr:rowOff>
                  </to>
                </anchor>
              </controlPr>
            </control>
          </mc:Choice>
        </mc:AlternateContent>
        <mc:AlternateContent xmlns:mc="http://schemas.openxmlformats.org/markup-compatibility/2006">
          <mc:Choice Requires="x14">
            <control shapeId="1051" r:id="rId10" name="Check Box 27">
              <controlPr locked="0" defaultSize="0" autoFill="0" autoLine="0" autoPict="0">
                <anchor moveWithCells="1">
                  <from>
                    <xdr:col>9</xdr:col>
                    <xdr:colOff>441960</xdr:colOff>
                    <xdr:row>40</xdr:row>
                    <xdr:rowOff>175260</xdr:rowOff>
                  </from>
                  <to>
                    <xdr:col>10</xdr:col>
                    <xdr:colOff>327660</xdr:colOff>
                    <xdr:row>42</xdr:row>
                    <xdr:rowOff>22860</xdr:rowOff>
                  </to>
                </anchor>
              </controlPr>
            </control>
          </mc:Choice>
        </mc:AlternateContent>
        <mc:AlternateContent xmlns:mc="http://schemas.openxmlformats.org/markup-compatibility/2006">
          <mc:Choice Requires="x14">
            <control shapeId="1052" r:id="rId11" name="Check Box 28">
              <controlPr locked="0" defaultSize="0" autoFill="0" autoLine="0" autoPict="0">
                <anchor moveWithCells="1">
                  <from>
                    <xdr:col>7</xdr:col>
                    <xdr:colOff>228600</xdr:colOff>
                    <xdr:row>40</xdr:row>
                    <xdr:rowOff>175260</xdr:rowOff>
                  </from>
                  <to>
                    <xdr:col>8</xdr:col>
                    <xdr:colOff>68580</xdr:colOff>
                    <xdr:row>42</xdr:row>
                    <xdr:rowOff>22860</xdr:rowOff>
                  </to>
                </anchor>
              </controlPr>
            </control>
          </mc:Choice>
        </mc:AlternateContent>
        <mc:AlternateContent xmlns:mc="http://schemas.openxmlformats.org/markup-compatibility/2006">
          <mc:Choice Requires="x14">
            <control shapeId="1053" r:id="rId12" name="Check Box 29">
              <controlPr locked="0" defaultSize="0" autoFill="0" autoLine="0" autoPict="0">
                <anchor moveWithCells="1">
                  <from>
                    <xdr:col>8</xdr:col>
                    <xdr:colOff>350520</xdr:colOff>
                    <xdr:row>41</xdr:row>
                    <xdr:rowOff>175260</xdr:rowOff>
                  </from>
                  <to>
                    <xdr:col>9</xdr:col>
                    <xdr:colOff>175260</xdr:colOff>
                    <xdr:row>43</xdr:row>
                    <xdr:rowOff>22860</xdr:rowOff>
                  </to>
                </anchor>
              </controlPr>
            </control>
          </mc:Choice>
        </mc:AlternateContent>
        <mc:AlternateContent xmlns:mc="http://schemas.openxmlformats.org/markup-compatibility/2006">
          <mc:Choice Requires="x14">
            <control shapeId="1054" r:id="rId13" name="Check Box 30">
              <controlPr locked="0" defaultSize="0" autoFill="0" autoLine="0" autoPict="0">
                <anchor moveWithCells="1">
                  <from>
                    <xdr:col>9</xdr:col>
                    <xdr:colOff>441960</xdr:colOff>
                    <xdr:row>41</xdr:row>
                    <xdr:rowOff>175260</xdr:rowOff>
                  </from>
                  <to>
                    <xdr:col>10</xdr:col>
                    <xdr:colOff>327660</xdr:colOff>
                    <xdr:row>43</xdr:row>
                    <xdr:rowOff>22860</xdr:rowOff>
                  </to>
                </anchor>
              </controlPr>
            </control>
          </mc:Choice>
        </mc:AlternateContent>
        <mc:AlternateContent xmlns:mc="http://schemas.openxmlformats.org/markup-compatibility/2006">
          <mc:Choice Requires="x14">
            <control shapeId="1055" r:id="rId14" name="Check Box 31">
              <controlPr locked="0" defaultSize="0" autoFill="0" autoLine="0" autoPict="0">
                <anchor moveWithCells="1">
                  <from>
                    <xdr:col>7</xdr:col>
                    <xdr:colOff>228600</xdr:colOff>
                    <xdr:row>41</xdr:row>
                    <xdr:rowOff>175260</xdr:rowOff>
                  </from>
                  <to>
                    <xdr:col>8</xdr:col>
                    <xdr:colOff>68580</xdr:colOff>
                    <xdr:row>43</xdr:row>
                    <xdr:rowOff>22860</xdr:rowOff>
                  </to>
                </anchor>
              </controlPr>
            </control>
          </mc:Choice>
        </mc:AlternateContent>
        <mc:AlternateContent xmlns:mc="http://schemas.openxmlformats.org/markup-compatibility/2006">
          <mc:Choice Requires="x14">
            <control shapeId="1061" r:id="rId15" name="Check Box 37">
              <controlPr locked="0" defaultSize="0" autoFill="0" autoLine="0" autoPict="0">
                <anchor moveWithCells="1">
                  <from>
                    <xdr:col>7</xdr:col>
                    <xdr:colOff>236220</xdr:colOff>
                    <xdr:row>43</xdr:row>
                    <xdr:rowOff>175260</xdr:rowOff>
                  </from>
                  <to>
                    <xdr:col>8</xdr:col>
                    <xdr:colOff>76200</xdr:colOff>
                    <xdr:row>45</xdr:row>
                    <xdr:rowOff>22860</xdr:rowOff>
                  </to>
                </anchor>
              </controlPr>
            </control>
          </mc:Choice>
        </mc:AlternateContent>
        <mc:AlternateContent xmlns:mc="http://schemas.openxmlformats.org/markup-compatibility/2006">
          <mc:Choice Requires="x14">
            <control shapeId="1062" r:id="rId16" name="Check Box 38">
              <controlPr locked="0" defaultSize="0" autoFill="0" autoLine="0" autoPict="0">
                <anchor moveWithCells="1">
                  <from>
                    <xdr:col>8</xdr:col>
                    <xdr:colOff>350520</xdr:colOff>
                    <xdr:row>42</xdr:row>
                    <xdr:rowOff>175260</xdr:rowOff>
                  </from>
                  <to>
                    <xdr:col>9</xdr:col>
                    <xdr:colOff>175260</xdr:colOff>
                    <xdr:row>44</xdr:row>
                    <xdr:rowOff>22860</xdr:rowOff>
                  </to>
                </anchor>
              </controlPr>
            </control>
          </mc:Choice>
        </mc:AlternateContent>
        <mc:AlternateContent xmlns:mc="http://schemas.openxmlformats.org/markup-compatibility/2006">
          <mc:Choice Requires="x14">
            <control shapeId="1063" r:id="rId17" name="Check Box 39">
              <controlPr locked="0" defaultSize="0" autoFill="0" autoLine="0" autoPict="0">
                <anchor moveWithCells="1">
                  <from>
                    <xdr:col>9</xdr:col>
                    <xdr:colOff>441960</xdr:colOff>
                    <xdr:row>42</xdr:row>
                    <xdr:rowOff>160020</xdr:rowOff>
                  </from>
                  <to>
                    <xdr:col>10</xdr:col>
                    <xdr:colOff>327660</xdr:colOff>
                    <xdr:row>44</xdr:row>
                    <xdr:rowOff>7620</xdr:rowOff>
                  </to>
                </anchor>
              </controlPr>
            </control>
          </mc:Choice>
        </mc:AlternateContent>
        <mc:AlternateContent xmlns:mc="http://schemas.openxmlformats.org/markup-compatibility/2006">
          <mc:Choice Requires="x14">
            <control shapeId="1064" r:id="rId18" name="Check Box 40">
              <controlPr locked="0" defaultSize="0" autoFill="0" autoLine="0" autoPict="0">
                <anchor moveWithCells="1">
                  <from>
                    <xdr:col>7</xdr:col>
                    <xdr:colOff>236220</xdr:colOff>
                    <xdr:row>42</xdr:row>
                    <xdr:rowOff>175260</xdr:rowOff>
                  </from>
                  <to>
                    <xdr:col>8</xdr:col>
                    <xdr:colOff>76200</xdr:colOff>
                    <xdr:row>44</xdr:row>
                    <xdr:rowOff>22860</xdr:rowOff>
                  </to>
                </anchor>
              </controlPr>
            </control>
          </mc:Choice>
        </mc:AlternateContent>
        <mc:AlternateContent xmlns:mc="http://schemas.openxmlformats.org/markup-compatibility/2006">
          <mc:Choice Requires="x14">
            <control shapeId="1086" r:id="rId19" name="Check Box 62">
              <controlPr locked="0" defaultSize="0" autoFill="0" autoLine="0" autoPict="0">
                <anchor moveWithCells="1">
                  <from>
                    <xdr:col>8</xdr:col>
                    <xdr:colOff>342900</xdr:colOff>
                    <xdr:row>43</xdr:row>
                    <xdr:rowOff>175260</xdr:rowOff>
                  </from>
                  <to>
                    <xdr:col>9</xdr:col>
                    <xdr:colOff>160020</xdr:colOff>
                    <xdr:row>45</xdr:row>
                    <xdr:rowOff>7620</xdr:rowOff>
                  </to>
                </anchor>
              </controlPr>
            </control>
          </mc:Choice>
        </mc:AlternateContent>
        <mc:AlternateContent xmlns:mc="http://schemas.openxmlformats.org/markup-compatibility/2006">
          <mc:Choice Requires="x14">
            <control shapeId="1087" r:id="rId20" name="Check Box 63">
              <controlPr locked="0" defaultSize="0" autoFill="0" autoLine="0" autoPict="0">
                <anchor moveWithCells="1">
                  <from>
                    <xdr:col>9</xdr:col>
                    <xdr:colOff>441960</xdr:colOff>
                    <xdr:row>43</xdr:row>
                    <xdr:rowOff>160020</xdr:rowOff>
                  </from>
                  <to>
                    <xdr:col>10</xdr:col>
                    <xdr:colOff>327660</xdr:colOff>
                    <xdr:row>45</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pageSetUpPr fitToPage="1"/>
  </sheetPr>
  <dimension ref="A1:C144"/>
  <sheetViews>
    <sheetView topLeftCell="A130" workbookViewId="0">
      <selection activeCell="C2" sqref="C2"/>
    </sheetView>
  </sheetViews>
  <sheetFormatPr defaultRowHeight="14.4" x14ac:dyDescent="0.3"/>
  <cols>
    <col min="1" max="1" width="5.109375" customWidth="1"/>
    <col min="2" max="2" width="3.5546875" style="26" customWidth="1"/>
    <col min="3" max="3" width="100.5546875" customWidth="1"/>
  </cols>
  <sheetData>
    <row r="1" spans="1:3" ht="18" x14ac:dyDescent="0.35">
      <c r="B1" s="467" t="s">
        <v>120</v>
      </c>
      <c r="C1" s="468"/>
    </row>
    <row r="3" spans="1:3" x14ac:dyDescent="0.3">
      <c r="B3" t="s">
        <v>121</v>
      </c>
    </row>
    <row r="5" spans="1:3" ht="15" customHeight="1" x14ac:dyDescent="0.3">
      <c r="B5" s="473" t="s">
        <v>122</v>
      </c>
      <c r="C5" s="473"/>
    </row>
    <row r="6" spans="1:3" x14ac:dyDescent="0.3">
      <c r="B6" s="473"/>
      <c r="C6" s="473"/>
    </row>
    <row r="7" spans="1:3" x14ac:dyDescent="0.3">
      <c r="B7" s="473"/>
      <c r="C7" s="473"/>
    </row>
    <row r="9" spans="1:3" x14ac:dyDescent="0.3">
      <c r="B9" s="26" t="s">
        <v>123</v>
      </c>
    </row>
    <row r="10" spans="1:3" x14ac:dyDescent="0.3">
      <c r="C10" s="27" t="s">
        <v>124</v>
      </c>
    </row>
    <row r="11" spans="1:3" x14ac:dyDescent="0.3">
      <c r="C11" s="27"/>
    </row>
    <row r="13" spans="1:3" x14ac:dyDescent="0.3">
      <c r="B13" s="469" t="s">
        <v>24</v>
      </c>
      <c r="C13" s="470"/>
    </row>
    <row r="14" spans="1:3" x14ac:dyDescent="0.3">
      <c r="B14" s="26" t="s">
        <v>34</v>
      </c>
    </row>
    <row r="15" spans="1:3" x14ac:dyDescent="0.3">
      <c r="A15" s="28"/>
      <c r="B15" s="29"/>
      <c r="C15" s="28" t="s">
        <v>125</v>
      </c>
    </row>
    <row r="16" spans="1:3" x14ac:dyDescent="0.3">
      <c r="A16" s="28"/>
      <c r="B16" s="29"/>
      <c r="C16" s="28" t="s">
        <v>126</v>
      </c>
    </row>
    <row r="17" spans="1:3" x14ac:dyDescent="0.3">
      <c r="A17" s="28"/>
      <c r="B17" s="29"/>
      <c r="C17" s="28"/>
    </row>
    <row r="18" spans="1:3" ht="43.2" x14ac:dyDescent="0.3">
      <c r="A18" s="28"/>
      <c r="B18" s="29"/>
      <c r="C18" s="30" t="s">
        <v>127</v>
      </c>
    </row>
    <row r="20" spans="1:3" x14ac:dyDescent="0.3">
      <c r="B20" s="26" t="s">
        <v>25</v>
      </c>
    </row>
    <row r="21" spans="1:3" x14ac:dyDescent="0.3">
      <c r="A21" s="28"/>
      <c r="B21" s="29"/>
      <c r="C21" s="30" t="s">
        <v>128</v>
      </c>
    </row>
    <row r="22" spans="1:3" x14ac:dyDescent="0.3">
      <c r="A22" s="28"/>
      <c r="B22" s="29"/>
      <c r="C22" s="28" t="s">
        <v>129</v>
      </c>
    </row>
    <row r="24" spans="1:3" x14ac:dyDescent="0.3">
      <c r="A24" s="28"/>
      <c r="B24" s="29" t="s">
        <v>26</v>
      </c>
      <c r="C24" s="30"/>
    </row>
    <row r="25" spans="1:3" ht="28.8" x14ac:dyDescent="0.3">
      <c r="A25" s="28"/>
      <c r="B25" s="29"/>
      <c r="C25" s="30" t="s">
        <v>130</v>
      </c>
    </row>
    <row r="27" spans="1:3" x14ac:dyDescent="0.3">
      <c r="B27" s="26" t="s">
        <v>131</v>
      </c>
    </row>
    <row r="28" spans="1:3" x14ac:dyDescent="0.3">
      <c r="A28" s="28"/>
      <c r="B28" s="29"/>
      <c r="C28" s="28" t="s">
        <v>132</v>
      </c>
    </row>
    <row r="30" spans="1:3" x14ac:dyDescent="0.3">
      <c r="B30" s="26" t="s">
        <v>133</v>
      </c>
    </row>
    <row r="31" spans="1:3" ht="28.8" x14ac:dyDescent="0.3">
      <c r="A31" s="28"/>
      <c r="B31" s="29"/>
      <c r="C31" s="30" t="s">
        <v>134</v>
      </c>
    </row>
    <row r="32" spans="1:3" x14ac:dyDescent="0.3">
      <c r="C32" s="31"/>
    </row>
    <row r="33" spans="1:3" x14ac:dyDescent="0.3">
      <c r="B33" s="26" t="s">
        <v>29</v>
      </c>
    </row>
    <row r="34" spans="1:3" ht="28.8" x14ac:dyDescent="0.3">
      <c r="A34" s="28"/>
      <c r="B34" s="29"/>
      <c r="C34" s="30" t="s">
        <v>135</v>
      </c>
    </row>
    <row r="35" spans="1:3" x14ac:dyDescent="0.3">
      <c r="A35" s="28"/>
      <c r="B35" s="29"/>
      <c r="C35" s="30"/>
    </row>
    <row r="36" spans="1:3" x14ac:dyDescent="0.3">
      <c r="A36" s="28"/>
      <c r="B36" s="29"/>
      <c r="C36" s="30"/>
    </row>
    <row r="37" spans="1:3" x14ac:dyDescent="0.3">
      <c r="A37" s="28"/>
      <c r="B37" s="469" t="s">
        <v>136</v>
      </c>
      <c r="C37" s="470"/>
    </row>
    <row r="38" spans="1:3" x14ac:dyDescent="0.3">
      <c r="A38" s="28"/>
      <c r="B38" s="26" t="s">
        <v>51</v>
      </c>
    </row>
    <row r="39" spans="1:3" x14ac:dyDescent="0.3">
      <c r="A39" s="28"/>
      <c r="B39" s="29"/>
      <c r="C39" s="30" t="s">
        <v>128</v>
      </c>
    </row>
    <row r="40" spans="1:3" x14ac:dyDescent="0.3">
      <c r="A40" s="28"/>
      <c r="B40" s="29"/>
      <c r="C40" s="28" t="s">
        <v>129</v>
      </c>
    </row>
    <row r="41" spans="1:3" x14ac:dyDescent="0.3">
      <c r="A41" s="28"/>
      <c r="B41" s="29"/>
      <c r="C41" s="30"/>
    </row>
    <row r="42" spans="1:3" x14ac:dyDescent="0.3">
      <c r="A42" s="28"/>
      <c r="B42" s="29" t="s">
        <v>26</v>
      </c>
      <c r="C42" s="30"/>
    </row>
    <row r="43" spans="1:3" ht="28.8" x14ac:dyDescent="0.3">
      <c r="A43" s="28"/>
      <c r="B43" s="29"/>
      <c r="C43" s="30" t="s">
        <v>130</v>
      </c>
    </row>
    <row r="44" spans="1:3" x14ac:dyDescent="0.3">
      <c r="A44" s="28"/>
    </row>
    <row r="45" spans="1:3" x14ac:dyDescent="0.3">
      <c r="A45" s="28"/>
      <c r="B45" s="26" t="s">
        <v>131</v>
      </c>
    </row>
    <row r="46" spans="1:3" x14ac:dyDescent="0.3">
      <c r="A46" s="28"/>
      <c r="B46" s="29"/>
      <c r="C46" s="28" t="s">
        <v>132</v>
      </c>
    </row>
    <row r="47" spans="1:3" x14ac:dyDescent="0.3">
      <c r="A47" s="28"/>
    </row>
    <row r="48" spans="1:3" x14ac:dyDescent="0.3">
      <c r="A48" s="28"/>
      <c r="B48" s="26" t="s">
        <v>48</v>
      </c>
    </row>
    <row r="49" spans="1:3" ht="28.8" x14ac:dyDescent="0.3">
      <c r="A49" s="28"/>
      <c r="B49" s="29"/>
      <c r="C49" s="30" t="s">
        <v>134</v>
      </c>
    </row>
    <row r="50" spans="1:3" x14ac:dyDescent="0.3">
      <c r="A50" s="28"/>
      <c r="B50"/>
    </row>
    <row r="51" spans="1:3" x14ac:dyDescent="0.3">
      <c r="A51" s="28"/>
      <c r="B51" s="29" t="s">
        <v>137</v>
      </c>
      <c r="C51" s="30"/>
    </row>
    <row r="52" spans="1:3" x14ac:dyDescent="0.3">
      <c r="A52" s="28"/>
      <c r="B52" s="29"/>
      <c r="C52" s="30" t="s">
        <v>138</v>
      </c>
    </row>
    <row r="53" spans="1:3" x14ac:dyDescent="0.3">
      <c r="A53" s="28"/>
      <c r="B53" s="29"/>
      <c r="C53" s="30"/>
    </row>
    <row r="54" spans="1:3" x14ac:dyDescent="0.3">
      <c r="A54" s="28"/>
      <c r="B54" s="29" t="s">
        <v>139</v>
      </c>
      <c r="C54" s="30"/>
    </row>
    <row r="55" spans="1:3" x14ac:dyDescent="0.3">
      <c r="A55" s="28"/>
      <c r="B55" s="29"/>
      <c r="C55" s="30" t="s">
        <v>140</v>
      </c>
    </row>
    <row r="56" spans="1:3" x14ac:dyDescent="0.3">
      <c r="A56" s="28"/>
      <c r="B56" s="29"/>
      <c r="C56" s="30"/>
    </row>
    <row r="57" spans="1:3" x14ac:dyDescent="0.3">
      <c r="A57" s="28"/>
      <c r="B57" s="29" t="s">
        <v>50</v>
      </c>
      <c r="C57" s="30"/>
    </row>
    <row r="58" spans="1:3" x14ac:dyDescent="0.3">
      <c r="A58" s="28"/>
      <c r="B58" s="29"/>
      <c r="C58" s="30" t="s">
        <v>141</v>
      </c>
    </row>
    <row r="59" spans="1:3" ht="28.8" x14ac:dyDescent="0.3">
      <c r="A59" s="28"/>
      <c r="B59"/>
      <c r="C59" s="30" t="s">
        <v>142</v>
      </c>
    </row>
    <row r="60" spans="1:3" x14ac:dyDescent="0.3">
      <c r="A60" s="28"/>
      <c r="B60" s="29"/>
      <c r="C60" s="30"/>
    </row>
    <row r="61" spans="1:3" x14ac:dyDescent="0.3">
      <c r="A61" s="28"/>
      <c r="B61" s="29"/>
      <c r="C61" s="30"/>
    </row>
    <row r="62" spans="1:3" x14ac:dyDescent="0.3">
      <c r="A62" s="28"/>
      <c r="B62" s="469" t="s">
        <v>53</v>
      </c>
      <c r="C62" s="470"/>
    </row>
    <row r="63" spans="1:3" x14ac:dyDescent="0.3">
      <c r="A63" s="28"/>
      <c r="B63" s="29"/>
      <c r="C63" s="30"/>
    </row>
    <row r="64" spans="1:3" x14ac:dyDescent="0.3">
      <c r="A64" s="28"/>
      <c r="B64" s="29" t="s">
        <v>34</v>
      </c>
      <c r="C64" s="30"/>
    </row>
    <row r="65" spans="1:3" x14ac:dyDescent="0.3">
      <c r="A65" s="28"/>
      <c r="B65" s="29"/>
      <c r="C65" s="28" t="s">
        <v>125</v>
      </c>
    </row>
    <row r="66" spans="1:3" x14ac:dyDescent="0.3">
      <c r="A66" s="28"/>
      <c r="B66" s="29"/>
      <c r="C66" s="28" t="s">
        <v>126</v>
      </c>
    </row>
    <row r="67" spans="1:3" x14ac:dyDescent="0.3">
      <c r="A67" s="28"/>
      <c r="B67" s="29"/>
      <c r="C67" s="28"/>
    </row>
    <row r="68" spans="1:3" ht="43.2" x14ac:dyDescent="0.3">
      <c r="A68" s="28"/>
      <c r="B68" s="29"/>
      <c r="C68" s="30" t="s">
        <v>127</v>
      </c>
    </row>
    <row r="69" spans="1:3" x14ac:dyDescent="0.3">
      <c r="A69" s="28"/>
      <c r="B69" s="29"/>
      <c r="C69" s="30"/>
    </row>
    <row r="70" spans="1:3" x14ac:dyDescent="0.3">
      <c r="A70" s="28"/>
      <c r="B70" s="29" t="s">
        <v>54</v>
      </c>
      <c r="C70" s="30"/>
    </row>
    <row r="71" spans="1:3" x14ac:dyDescent="0.3">
      <c r="A71" s="28"/>
      <c r="B71" s="29"/>
      <c r="C71" s="30" t="s">
        <v>143</v>
      </c>
    </row>
    <row r="72" spans="1:3" x14ac:dyDescent="0.3">
      <c r="A72" s="28"/>
      <c r="B72" s="29"/>
      <c r="C72" s="30"/>
    </row>
    <row r="73" spans="1:3" x14ac:dyDescent="0.3">
      <c r="A73" s="28"/>
      <c r="B73" s="29"/>
      <c r="C73" s="33" t="s">
        <v>144</v>
      </c>
    </row>
    <row r="74" spans="1:3" x14ac:dyDescent="0.3">
      <c r="A74" s="28"/>
      <c r="B74" s="29"/>
      <c r="C74" s="189" t="s">
        <v>145</v>
      </c>
    </row>
    <row r="75" spans="1:3" x14ac:dyDescent="0.3">
      <c r="A75" s="28"/>
      <c r="B75" s="29"/>
      <c r="C75" s="30" t="s">
        <v>146</v>
      </c>
    </row>
    <row r="76" spans="1:3" x14ac:dyDescent="0.3">
      <c r="A76" s="28"/>
      <c r="B76" s="29"/>
      <c r="C76" s="30"/>
    </row>
    <row r="77" spans="1:3" x14ac:dyDescent="0.3">
      <c r="A77" s="28"/>
      <c r="B77" s="29" t="s">
        <v>55</v>
      </c>
      <c r="C77" s="30"/>
    </row>
    <row r="78" spans="1:3" x14ac:dyDescent="0.3">
      <c r="A78" s="28"/>
      <c r="B78" s="29"/>
      <c r="C78" s="30" t="s">
        <v>147</v>
      </c>
    </row>
    <row r="79" spans="1:3" x14ac:dyDescent="0.3">
      <c r="A79" s="28"/>
      <c r="B79" s="29"/>
      <c r="C79" s="30"/>
    </row>
    <row r="80" spans="1:3" ht="15" customHeight="1" x14ac:dyDescent="0.3">
      <c r="A80" s="28"/>
      <c r="B80" s="474" t="s">
        <v>148</v>
      </c>
      <c r="C80" s="474"/>
    </row>
    <row r="81" spans="1:3" ht="15" customHeight="1" x14ac:dyDescent="0.3">
      <c r="A81" s="28"/>
      <c r="B81" s="474"/>
      <c r="C81" s="474"/>
    </row>
    <row r="82" spans="1:3" ht="15" customHeight="1" x14ac:dyDescent="0.3">
      <c r="A82" s="28"/>
      <c r="B82" s="474"/>
      <c r="C82" s="474"/>
    </row>
    <row r="83" spans="1:3" ht="15" customHeight="1" x14ac:dyDescent="0.3">
      <c r="A83" s="28"/>
      <c r="B83" s="474"/>
      <c r="C83" s="474"/>
    </row>
    <row r="84" spans="1:3" ht="15" customHeight="1" x14ac:dyDescent="0.3">
      <c r="A84" s="28"/>
      <c r="B84" s="474"/>
      <c r="C84" s="474"/>
    </row>
    <row r="85" spans="1:3" ht="15" customHeight="1" x14ac:dyDescent="0.3">
      <c r="A85" s="28"/>
      <c r="B85" s="474"/>
      <c r="C85" s="474"/>
    </row>
    <row r="86" spans="1:3" x14ac:dyDescent="0.3">
      <c r="C86" s="31"/>
    </row>
    <row r="87" spans="1:3" x14ac:dyDescent="0.3">
      <c r="B87" s="469" t="s">
        <v>62</v>
      </c>
      <c r="C87" s="470"/>
    </row>
    <row r="88" spans="1:3" x14ac:dyDescent="0.3">
      <c r="B88" s="26" t="s">
        <v>25</v>
      </c>
      <c r="C88" s="31"/>
    </row>
    <row r="89" spans="1:3" x14ac:dyDescent="0.3">
      <c r="A89" s="28"/>
      <c r="B89" s="29"/>
      <c r="C89" s="30" t="s">
        <v>149</v>
      </c>
    </row>
    <row r="90" spans="1:3" x14ac:dyDescent="0.3">
      <c r="C90" s="31"/>
    </row>
    <row r="91" spans="1:3" x14ac:dyDescent="0.3">
      <c r="B91" s="26" t="s">
        <v>64</v>
      </c>
      <c r="C91" s="31"/>
    </row>
    <row r="92" spans="1:3" ht="43.2" x14ac:dyDescent="0.3">
      <c r="A92" s="28"/>
      <c r="B92" s="29"/>
      <c r="C92" s="30" t="s">
        <v>150</v>
      </c>
    </row>
    <row r="93" spans="1:3" x14ac:dyDescent="0.3">
      <c r="A93" s="28"/>
      <c r="B93" s="29"/>
      <c r="C93" s="30"/>
    </row>
    <row r="94" spans="1:3" x14ac:dyDescent="0.3">
      <c r="A94" s="28"/>
      <c r="B94" s="29"/>
      <c r="C94" s="34" t="s">
        <v>151</v>
      </c>
    </row>
    <row r="95" spans="1:3" x14ac:dyDescent="0.3">
      <c r="A95" s="28"/>
      <c r="B95" s="29"/>
      <c r="C95" s="30"/>
    </row>
    <row r="96" spans="1:3" x14ac:dyDescent="0.3">
      <c r="B96" s="26" t="s">
        <v>152</v>
      </c>
    </row>
    <row r="97" spans="1:3" x14ac:dyDescent="0.3">
      <c r="A97" s="28"/>
      <c r="B97" s="29"/>
      <c r="C97" s="28" t="s">
        <v>153</v>
      </c>
    </row>
    <row r="98" spans="1:3" x14ac:dyDescent="0.3">
      <c r="A98" s="28"/>
      <c r="B98" s="29"/>
      <c r="C98" s="28"/>
    </row>
    <row r="99" spans="1:3" x14ac:dyDescent="0.3">
      <c r="A99" s="28"/>
      <c r="B99" s="29"/>
      <c r="C99" s="30" t="s">
        <v>154</v>
      </c>
    </row>
    <row r="100" spans="1:3" x14ac:dyDescent="0.3">
      <c r="A100" s="28"/>
      <c r="B100" s="29"/>
      <c r="C100" s="28"/>
    </row>
    <row r="101" spans="1:3" x14ac:dyDescent="0.3">
      <c r="B101" s="26" t="s">
        <v>155</v>
      </c>
    </row>
    <row r="102" spans="1:3" ht="28.8" x14ac:dyDescent="0.3">
      <c r="C102" s="31" t="s">
        <v>156</v>
      </c>
    </row>
    <row r="104" spans="1:3" ht="28.8" x14ac:dyDescent="0.3">
      <c r="C104" s="31" t="s">
        <v>157</v>
      </c>
    </row>
    <row r="106" spans="1:3" x14ac:dyDescent="0.3">
      <c r="B106" s="469" t="s">
        <v>158</v>
      </c>
      <c r="C106" s="470"/>
    </row>
    <row r="107" spans="1:3" ht="28.8" x14ac:dyDescent="0.3">
      <c r="A107" s="28"/>
      <c r="B107" s="29"/>
      <c r="C107" s="30" t="s">
        <v>159</v>
      </c>
    </row>
    <row r="108" spans="1:3" x14ac:dyDescent="0.3">
      <c r="A108" s="28"/>
      <c r="B108" s="29"/>
      <c r="C108" s="30"/>
    </row>
    <row r="109" spans="1:3" ht="43.2" x14ac:dyDescent="0.3">
      <c r="A109" s="28"/>
      <c r="B109" s="29"/>
      <c r="C109" s="35" t="str">
        <f>CONCATENATE("Notes: For multi-year grants and contracts, budget forecasts must include an annual fringe benefit rate increase of ", TEXT(Budget!U57,"0%"), " for ", Budget!AK34, ", ", TEXT(Budget!V57,"0%"), " for ", Budget!AK35, ", " &amp; TEXT(Budget!W57,"0%"), " for " &amp; Budget!AK36, ", and " &amp; TEXT(Budget!X57,"0%"), " for ", Budget!AK37, " with the exception of the Student Hourly employment category which requires a 1% annual increase.")</f>
        <v>Notes: For multi-year grants and contracts, budget forecasts must include an annual fringe benefit rate increase of 0% for FY27, 0% for FY28, 0% for FY29, and 0% for FY30 with the exception of the Student Hourly employment category which requires a 1% annual increase.</v>
      </c>
    </row>
    <row r="110" spans="1:3" x14ac:dyDescent="0.3">
      <c r="A110" s="28"/>
      <c r="B110" s="29"/>
      <c r="C110" s="35"/>
    </row>
    <row r="111" spans="1:3" x14ac:dyDescent="0.3">
      <c r="A111" s="28"/>
      <c r="B111" s="29"/>
      <c r="C111" s="31" t="s">
        <v>160</v>
      </c>
    </row>
    <row r="114" spans="1:3" ht="18" x14ac:dyDescent="0.35">
      <c r="B114" s="471" t="s">
        <v>161</v>
      </c>
      <c r="C114" s="472"/>
    </row>
    <row r="116" spans="1:3" x14ac:dyDescent="0.3">
      <c r="B116" s="26" t="s">
        <v>77</v>
      </c>
    </row>
    <row r="117" spans="1:3" x14ac:dyDescent="0.3">
      <c r="A117" s="28"/>
      <c r="B117" s="29"/>
      <c r="C117" s="28" t="s">
        <v>162</v>
      </c>
    </row>
    <row r="119" spans="1:3" x14ac:dyDescent="0.3">
      <c r="B119" s="26" t="s">
        <v>78</v>
      </c>
    </row>
    <row r="120" spans="1:3" x14ac:dyDescent="0.3">
      <c r="A120" s="28"/>
      <c r="B120" s="29"/>
      <c r="C120" s="28" t="s">
        <v>163</v>
      </c>
    </row>
    <row r="122" spans="1:3" x14ac:dyDescent="0.3">
      <c r="B122" s="26" t="s">
        <v>164</v>
      </c>
    </row>
    <row r="123" spans="1:3" x14ac:dyDescent="0.3">
      <c r="A123" s="28"/>
      <c r="B123" s="29"/>
      <c r="C123" s="28" t="s">
        <v>165</v>
      </c>
    </row>
    <row r="125" spans="1:3" x14ac:dyDescent="0.3">
      <c r="B125" s="26" t="s">
        <v>166</v>
      </c>
    </row>
    <row r="126" spans="1:3" x14ac:dyDescent="0.3">
      <c r="A126" s="28"/>
      <c r="B126" s="29"/>
      <c r="C126" s="30" t="s">
        <v>167</v>
      </c>
    </row>
    <row r="128" spans="1:3" x14ac:dyDescent="0.3">
      <c r="B128" s="26" t="s">
        <v>168</v>
      </c>
    </row>
    <row r="129" spans="1:3" x14ac:dyDescent="0.3">
      <c r="A129" s="28"/>
      <c r="B129" s="29"/>
      <c r="C129" s="28" t="s">
        <v>169</v>
      </c>
    </row>
    <row r="131" spans="1:3" x14ac:dyDescent="0.3">
      <c r="B131" s="26" t="s">
        <v>170</v>
      </c>
    </row>
    <row r="132" spans="1:3" ht="28.8" x14ac:dyDescent="0.3">
      <c r="A132" s="28"/>
      <c r="B132" s="29"/>
      <c r="C132" s="30" t="s">
        <v>171</v>
      </c>
    </row>
    <row r="134" spans="1:3" x14ac:dyDescent="0.3">
      <c r="B134" s="26" t="s">
        <v>81</v>
      </c>
    </row>
    <row r="135" spans="1:3" x14ac:dyDescent="0.3">
      <c r="A135" s="28"/>
      <c r="B135" s="29"/>
      <c r="C135" s="28" t="s">
        <v>172</v>
      </c>
    </row>
    <row r="136" spans="1:3" ht="28.8" x14ac:dyDescent="0.3">
      <c r="A136" s="28"/>
      <c r="B136" s="29"/>
      <c r="C136" s="35" t="s">
        <v>173</v>
      </c>
    </row>
    <row r="138" spans="1:3" x14ac:dyDescent="0.3">
      <c r="B138" s="26" t="s">
        <v>44</v>
      </c>
    </row>
    <row r="140" spans="1:3" x14ac:dyDescent="0.3">
      <c r="A140" s="28"/>
      <c r="B140" s="29"/>
      <c r="C140" s="34" t="s">
        <v>174</v>
      </c>
    </row>
    <row r="141" spans="1:3" x14ac:dyDescent="0.3">
      <c r="A141" s="28"/>
      <c r="B141" s="29"/>
      <c r="C141" s="28" t="s">
        <v>175</v>
      </c>
    </row>
    <row r="142" spans="1:3" x14ac:dyDescent="0.3">
      <c r="A142" s="28"/>
      <c r="B142" s="29"/>
      <c r="C142" s="28"/>
    </row>
    <row r="143" spans="1:3" x14ac:dyDescent="0.3">
      <c r="A143" s="28"/>
      <c r="B143" s="29"/>
      <c r="C143" s="34" t="s">
        <v>176</v>
      </c>
    </row>
    <row r="144" spans="1:3" x14ac:dyDescent="0.3">
      <c r="A144" s="28"/>
      <c r="B144" s="29"/>
      <c r="C144" s="28" t="s">
        <v>177</v>
      </c>
    </row>
  </sheetData>
  <sheetProtection algorithmName="SHA-512" hashValue="IeLmykQWteLJGDFPtZckudn+IaQA4RiW6PuhRF9gktF2WFuwQjoDMDubU9TQ1RfbYivkZ6kLOG6cZXCAUIifsA==" saltValue="r9o3urg2QDHwi1A/JXmXMQ==" spinCount="100000" sheet="1" objects="1" scenarios="1"/>
  <mergeCells count="9">
    <mergeCell ref="B1:C1"/>
    <mergeCell ref="B13:C13"/>
    <mergeCell ref="B87:C87"/>
    <mergeCell ref="B114:C114"/>
    <mergeCell ref="B62:C62"/>
    <mergeCell ref="B106:C106"/>
    <mergeCell ref="B5:C7"/>
    <mergeCell ref="B80:C85"/>
    <mergeCell ref="B37:C37"/>
  </mergeCells>
  <hyperlinks>
    <hyperlink ref="C94" r:id="rId1" xr:uid="{00000000-0004-0000-0100-000000000000}"/>
    <hyperlink ref="C140" r:id="rId2" xr:uid="{00000000-0004-0000-0100-000001000000}"/>
    <hyperlink ref="C143" r:id="rId3" xr:uid="{00000000-0004-0000-0100-000002000000}"/>
    <hyperlink ref="C74" r:id="rId4" xr:uid="{00000000-0004-0000-0100-000003000000}"/>
  </hyperlinks>
  <printOptions horizontalCentered="1"/>
  <pageMargins left="0.25" right="0.25" top="0.75" bottom="0.75" header="0.3" footer="0.3"/>
  <pageSetup scale="97" fitToHeight="0" orientation="portrait"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B1:D38"/>
  <sheetViews>
    <sheetView workbookViewId="0"/>
  </sheetViews>
  <sheetFormatPr defaultRowHeight="14.4" x14ac:dyDescent="0.3"/>
  <cols>
    <col min="1" max="1" width="3.88671875" customWidth="1"/>
    <col min="2" max="2" width="4.88671875" style="26" customWidth="1"/>
    <col min="3" max="3" width="4.88671875" customWidth="1"/>
    <col min="4" max="4" width="88.6640625" customWidth="1"/>
  </cols>
  <sheetData>
    <row r="1" spans="2:4" ht="18" x14ac:dyDescent="0.35">
      <c r="B1" s="476" t="s">
        <v>178</v>
      </c>
      <c r="C1" s="477"/>
      <c r="D1" s="478"/>
    </row>
    <row r="3" spans="2:4" x14ac:dyDescent="0.3">
      <c r="B3" s="473" t="s">
        <v>179</v>
      </c>
      <c r="C3" s="473"/>
      <c r="D3" s="473"/>
    </row>
    <row r="4" spans="2:4" x14ac:dyDescent="0.3">
      <c r="B4" s="473"/>
      <c r="C4" s="473"/>
      <c r="D4" s="473"/>
    </row>
    <row r="5" spans="2:4" x14ac:dyDescent="0.3">
      <c r="B5" s="473"/>
      <c r="C5" s="473"/>
      <c r="D5" s="473"/>
    </row>
    <row r="6" spans="2:4" x14ac:dyDescent="0.3">
      <c r="B6" s="473"/>
      <c r="C6" s="473"/>
      <c r="D6" s="473"/>
    </row>
    <row r="7" spans="2:4" x14ac:dyDescent="0.3">
      <c r="B7" s="36"/>
      <c r="C7" s="36"/>
      <c r="D7" s="36"/>
    </row>
    <row r="9" spans="2:4" ht="18" x14ac:dyDescent="0.35">
      <c r="B9" s="476" t="s">
        <v>161</v>
      </c>
      <c r="C9" s="477"/>
      <c r="D9" s="478"/>
    </row>
    <row r="11" spans="2:4" x14ac:dyDescent="0.3">
      <c r="B11" s="26" t="s">
        <v>180</v>
      </c>
    </row>
    <row r="12" spans="2:4" x14ac:dyDescent="0.3">
      <c r="C12" s="37" t="s">
        <v>181</v>
      </c>
    </row>
    <row r="13" spans="2:4" ht="86.4" x14ac:dyDescent="0.3">
      <c r="D13" s="32" t="s">
        <v>182</v>
      </c>
    </row>
    <row r="14" spans="2:4" x14ac:dyDescent="0.3">
      <c r="C14" s="473" t="s">
        <v>183</v>
      </c>
      <c r="D14" s="473"/>
    </row>
    <row r="15" spans="2:4" x14ac:dyDescent="0.3">
      <c r="C15" s="36"/>
      <c r="D15" s="36"/>
    </row>
    <row r="16" spans="2:4" x14ac:dyDescent="0.3">
      <c r="B16" s="26" t="s">
        <v>184</v>
      </c>
    </row>
    <row r="17" spans="2:4" x14ac:dyDescent="0.3">
      <c r="C17" s="473" t="s">
        <v>185</v>
      </c>
      <c r="D17" s="473"/>
    </row>
    <row r="18" spans="2:4" x14ac:dyDescent="0.3">
      <c r="C18" s="473"/>
      <c r="D18" s="473"/>
    </row>
    <row r="19" spans="2:4" x14ac:dyDescent="0.3">
      <c r="C19" s="37" t="s">
        <v>186</v>
      </c>
    </row>
    <row r="20" spans="2:4" ht="57.6" x14ac:dyDescent="0.3">
      <c r="D20" s="32" t="s">
        <v>187</v>
      </c>
    </row>
    <row r="21" spans="2:4" x14ac:dyDescent="0.3">
      <c r="C21" s="473" t="s">
        <v>188</v>
      </c>
      <c r="D21" s="473"/>
    </row>
    <row r="23" spans="2:4" x14ac:dyDescent="0.3">
      <c r="B23" s="26" t="s">
        <v>189</v>
      </c>
    </row>
    <row r="24" spans="2:4" x14ac:dyDescent="0.3">
      <c r="C24" t="s">
        <v>190</v>
      </c>
    </row>
    <row r="25" spans="2:4" ht="144" x14ac:dyDescent="0.3">
      <c r="D25" s="32" t="s">
        <v>191</v>
      </c>
    </row>
    <row r="26" spans="2:4" x14ac:dyDescent="0.3">
      <c r="C26" s="473" t="s">
        <v>192</v>
      </c>
      <c r="D26" s="473"/>
    </row>
    <row r="28" spans="2:4" x14ac:dyDescent="0.3">
      <c r="B28" s="26" t="s">
        <v>193</v>
      </c>
    </row>
    <row r="29" spans="2:4" x14ac:dyDescent="0.3">
      <c r="C29" s="475" t="s">
        <v>194</v>
      </c>
      <c r="D29" s="475"/>
    </row>
    <row r="30" spans="2:4" x14ac:dyDescent="0.3">
      <c r="C30" s="475"/>
      <c r="D30" s="475"/>
    </row>
    <row r="32" spans="2:4" x14ac:dyDescent="0.3">
      <c r="B32" s="38" t="s">
        <v>195</v>
      </c>
    </row>
    <row r="34" spans="3:3" x14ac:dyDescent="0.3">
      <c r="C34" s="39" t="s">
        <v>196</v>
      </c>
    </row>
    <row r="36" spans="3:3" x14ac:dyDescent="0.3">
      <c r="C36" s="39" t="s">
        <v>197</v>
      </c>
    </row>
    <row r="38" spans="3:3" x14ac:dyDescent="0.3">
      <c r="C38" s="39" t="s">
        <v>198</v>
      </c>
    </row>
  </sheetData>
  <sheetProtection algorithmName="SHA-512" hashValue="qYv377eHDek3MvqYmge4QxOhYsai+ShqNE7M5WMMWlR0L7qbZVoZ8Q+1eW5HdL4ldcEJH000tD6TWpTzNwjdVg==" saltValue="yOj6lzCSxbjpiQqH0NOH4w==" spinCount="100000" sheet="1" objects="1" scenarios="1"/>
  <mergeCells count="8">
    <mergeCell ref="C26:D26"/>
    <mergeCell ref="C29:D30"/>
    <mergeCell ref="B1:D1"/>
    <mergeCell ref="B3:D6"/>
    <mergeCell ref="B9:D9"/>
    <mergeCell ref="C14:D14"/>
    <mergeCell ref="C17:D18"/>
    <mergeCell ref="C21:D21"/>
  </mergeCells>
  <hyperlinks>
    <hyperlink ref="C19" r:id="rId1" xr:uid="{00000000-0004-0000-0200-000000000000}"/>
    <hyperlink ref="C12" r:id="rId2" xr:uid="{00000000-0004-0000-0200-000001000000}"/>
    <hyperlink ref="C34" r:id="rId3" xr:uid="{00000000-0004-0000-0200-000002000000}"/>
    <hyperlink ref="C36" r:id="rId4" xr:uid="{00000000-0004-0000-0200-000003000000}"/>
    <hyperlink ref="C38" r:id="rId5" xr:uid="{00000000-0004-0000-0200-000004000000}"/>
  </hyperlinks>
  <printOptions horizontalCentered="1"/>
  <pageMargins left="0.25" right="0.25" top="0.75" bottom="0.75" header="0.3" footer="0.3"/>
  <pageSetup fitToHeight="0"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pageSetUpPr fitToPage="1"/>
  </sheetPr>
  <dimension ref="B1:C39"/>
  <sheetViews>
    <sheetView workbookViewId="0">
      <selection activeCell="C37" sqref="C37"/>
    </sheetView>
  </sheetViews>
  <sheetFormatPr defaultRowHeight="14.4" x14ac:dyDescent="0.3"/>
  <cols>
    <col min="1" max="1" width="4.109375" customWidth="1"/>
    <col min="2" max="2" width="4.88671875" customWidth="1"/>
    <col min="3" max="3" width="89.88671875" customWidth="1"/>
  </cols>
  <sheetData>
    <row r="1" spans="2:3" ht="18" x14ac:dyDescent="0.35">
      <c r="B1" s="480" t="s">
        <v>199</v>
      </c>
      <c r="C1" s="481"/>
    </row>
    <row r="3" spans="2:3" x14ac:dyDescent="0.3">
      <c r="B3" s="473" t="s">
        <v>200</v>
      </c>
      <c r="C3" s="473"/>
    </row>
    <row r="4" spans="2:3" x14ac:dyDescent="0.3">
      <c r="B4" s="473"/>
      <c r="C4" s="473"/>
    </row>
    <row r="5" spans="2:3" x14ac:dyDescent="0.3">
      <c r="B5" s="473"/>
      <c r="C5" s="473"/>
    </row>
    <row r="6" spans="2:3" x14ac:dyDescent="0.3">
      <c r="B6" s="473"/>
      <c r="C6" s="473"/>
    </row>
    <row r="7" spans="2:3" x14ac:dyDescent="0.3">
      <c r="B7" s="36"/>
      <c r="C7" s="36"/>
    </row>
    <row r="8" spans="2:3" x14ac:dyDescent="0.3">
      <c r="B8" s="36"/>
      <c r="C8" s="36"/>
    </row>
    <row r="9" spans="2:3" ht="18" x14ac:dyDescent="0.35">
      <c r="B9" s="482" t="s">
        <v>161</v>
      </c>
      <c r="C9" s="483"/>
    </row>
    <row r="10" spans="2:3" x14ac:dyDescent="0.3">
      <c r="B10" s="36"/>
      <c r="C10" s="36"/>
    </row>
    <row r="11" spans="2:3" x14ac:dyDescent="0.3">
      <c r="B11" s="473" t="s">
        <v>201</v>
      </c>
      <c r="C11" s="473"/>
    </row>
    <row r="12" spans="2:3" x14ac:dyDescent="0.3">
      <c r="B12" s="473"/>
      <c r="C12" s="473"/>
    </row>
    <row r="13" spans="2:3" x14ac:dyDescent="0.3">
      <c r="B13" s="473"/>
      <c r="C13" s="473"/>
    </row>
    <row r="15" spans="2:3" x14ac:dyDescent="0.3">
      <c r="B15" s="473" t="s">
        <v>202</v>
      </c>
      <c r="C15" s="473"/>
    </row>
    <row r="16" spans="2:3" x14ac:dyDescent="0.3">
      <c r="B16" s="473"/>
      <c r="C16" s="473"/>
    </row>
    <row r="18" spans="2:3" x14ac:dyDescent="0.3">
      <c r="B18" s="479" t="s">
        <v>203</v>
      </c>
      <c r="C18" s="479"/>
    </row>
    <row r="19" spans="2:3" x14ac:dyDescent="0.3">
      <c r="B19" s="479"/>
      <c r="C19" s="479"/>
    </row>
    <row r="21" spans="2:3" x14ac:dyDescent="0.3">
      <c r="B21" s="479" t="s">
        <v>204</v>
      </c>
      <c r="C21" s="479"/>
    </row>
    <row r="22" spans="2:3" x14ac:dyDescent="0.3">
      <c r="B22" s="479"/>
      <c r="C22" s="479"/>
    </row>
    <row r="23" spans="2:3" x14ac:dyDescent="0.3">
      <c r="B23" s="479"/>
      <c r="C23" s="479"/>
    </row>
    <row r="25" spans="2:3" x14ac:dyDescent="0.3">
      <c r="B25" t="s">
        <v>205</v>
      </c>
    </row>
    <row r="27" spans="2:3" x14ac:dyDescent="0.3">
      <c r="B27" s="26" t="s">
        <v>206</v>
      </c>
    </row>
    <row r="28" spans="2:3" x14ac:dyDescent="0.3">
      <c r="B28" s="26"/>
      <c r="C28" t="s">
        <v>207</v>
      </c>
    </row>
    <row r="29" spans="2:3" x14ac:dyDescent="0.3">
      <c r="B29" s="26"/>
    </row>
    <row r="30" spans="2:3" x14ac:dyDescent="0.3">
      <c r="B30" s="26" t="s">
        <v>208</v>
      </c>
    </row>
    <row r="31" spans="2:3" x14ac:dyDescent="0.3">
      <c r="B31" s="26"/>
      <c r="C31" s="473" t="s">
        <v>209</v>
      </c>
    </row>
    <row r="32" spans="2:3" x14ac:dyDescent="0.3">
      <c r="B32" s="26"/>
      <c r="C32" s="473"/>
    </row>
    <row r="33" spans="2:3" x14ac:dyDescent="0.3">
      <c r="B33" s="26"/>
    </row>
    <row r="34" spans="2:3" x14ac:dyDescent="0.3">
      <c r="B34" s="26" t="s">
        <v>210</v>
      </c>
    </row>
    <row r="35" spans="2:3" x14ac:dyDescent="0.3">
      <c r="B35" s="26"/>
      <c r="C35" s="473" t="s">
        <v>211</v>
      </c>
    </row>
    <row r="36" spans="2:3" x14ac:dyDescent="0.3">
      <c r="B36" s="26"/>
      <c r="C36" s="473"/>
    </row>
    <row r="37" spans="2:3" x14ac:dyDescent="0.3">
      <c r="B37" s="26"/>
    </row>
    <row r="38" spans="2:3" x14ac:dyDescent="0.3">
      <c r="B38" s="26" t="s">
        <v>212</v>
      </c>
    </row>
    <row r="39" spans="2:3" x14ac:dyDescent="0.3">
      <c r="C39" t="s">
        <v>213</v>
      </c>
    </row>
  </sheetData>
  <sheetProtection algorithmName="SHA-512" hashValue="/PvIAnjIW65qbeH+gz6UXzkgv5t0x2CiWztGhpKHwnN8t9MrQzECBWc83ZtarzfuNTuDwPdznW88+YlfmRuJ4w==" saltValue="xq9wgRkrh4eDcEHFZfdQRA==" spinCount="100000" sheet="1" objects="1" scenarios="1"/>
  <mergeCells count="9">
    <mergeCell ref="B21:C23"/>
    <mergeCell ref="C31:C32"/>
    <mergeCell ref="C35:C36"/>
    <mergeCell ref="B1:C1"/>
    <mergeCell ref="B3:C6"/>
    <mergeCell ref="B9:C9"/>
    <mergeCell ref="B11:C13"/>
    <mergeCell ref="B15:C16"/>
    <mergeCell ref="B18:C19"/>
  </mergeCells>
  <printOptions horizontalCentered="1"/>
  <pageMargins left="0.25" right="0.25" top="0.75" bottom="0.75" header="0.3" footer="0.3"/>
  <pageSetup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pageSetUpPr fitToPage="1"/>
  </sheetPr>
  <dimension ref="B1:D24"/>
  <sheetViews>
    <sheetView workbookViewId="0"/>
  </sheetViews>
  <sheetFormatPr defaultRowHeight="14.4" x14ac:dyDescent="0.3"/>
  <cols>
    <col min="1" max="1" width="4.44140625" customWidth="1"/>
    <col min="2" max="2" width="4.88671875" style="26" customWidth="1"/>
    <col min="3" max="3" width="4.88671875" customWidth="1"/>
    <col min="4" max="4" width="85.6640625" customWidth="1"/>
  </cols>
  <sheetData>
    <row r="1" spans="2:4" ht="18" x14ac:dyDescent="0.35">
      <c r="B1" s="484" t="s">
        <v>214</v>
      </c>
      <c r="C1" s="485"/>
      <c r="D1" s="486"/>
    </row>
    <row r="3" spans="2:4" x14ac:dyDescent="0.3">
      <c r="B3" s="487" t="s">
        <v>215</v>
      </c>
      <c r="C3" s="487"/>
      <c r="D3" s="487"/>
    </row>
    <row r="6" spans="2:4" ht="18" x14ac:dyDescent="0.35">
      <c r="B6" s="484" t="s">
        <v>161</v>
      </c>
      <c r="C6" s="485"/>
      <c r="D6" s="486"/>
    </row>
    <row r="8" spans="2:4" x14ac:dyDescent="0.3">
      <c r="B8" s="26" t="s">
        <v>216</v>
      </c>
    </row>
    <row r="9" spans="2:4" x14ac:dyDescent="0.3">
      <c r="C9" s="488" t="s">
        <v>217</v>
      </c>
      <c r="D9" s="488"/>
    </row>
    <row r="11" spans="2:4" x14ac:dyDescent="0.3">
      <c r="B11" s="26" t="s">
        <v>218</v>
      </c>
    </row>
    <row r="12" spans="2:4" x14ac:dyDescent="0.3">
      <c r="C12" s="473" t="s">
        <v>219</v>
      </c>
      <c r="D12" s="473"/>
    </row>
    <row r="13" spans="2:4" x14ac:dyDescent="0.3">
      <c r="C13" s="473"/>
      <c r="D13" s="473"/>
    </row>
    <row r="14" spans="2:4" ht="100.8" x14ac:dyDescent="0.3">
      <c r="D14" s="32" t="s">
        <v>220</v>
      </c>
    </row>
    <row r="15" spans="2:4" x14ac:dyDescent="0.3">
      <c r="C15" s="473" t="s">
        <v>221</v>
      </c>
      <c r="D15" s="473"/>
    </row>
    <row r="17" spans="2:4" x14ac:dyDescent="0.3">
      <c r="B17" s="26" t="s">
        <v>222</v>
      </c>
    </row>
    <row r="18" spans="2:4" x14ac:dyDescent="0.3">
      <c r="C18" t="s">
        <v>223</v>
      </c>
    </row>
    <row r="19" spans="2:4" x14ac:dyDescent="0.3">
      <c r="C19" s="473" t="s">
        <v>224</v>
      </c>
      <c r="D19" s="473"/>
    </row>
    <row r="21" spans="2:4" x14ac:dyDescent="0.3">
      <c r="B21" s="26" t="s">
        <v>225</v>
      </c>
    </row>
    <row r="22" spans="2:4" x14ac:dyDescent="0.3">
      <c r="C22" t="s">
        <v>226</v>
      </c>
    </row>
    <row r="23" spans="2:4" x14ac:dyDescent="0.3">
      <c r="D23" s="27"/>
    </row>
    <row r="24" spans="2:4" x14ac:dyDescent="0.3">
      <c r="D24" s="40"/>
    </row>
  </sheetData>
  <sheetProtection algorithmName="SHA-512" hashValue="Mlx5IZtqEsbr1AR5bGAcLJ7/Bd+0tnqn82e1A6iQ61JUOwQsnBKDBdK4ao59vPjgXUztVxvUhfKdfA7oPEsh0g==" saltValue="gZN2HAfc9osmYEOlh0p0/Q==" spinCount="100000" sheet="1" objects="1" scenarios="1"/>
  <mergeCells count="7">
    <mergeCell ref="C19:D19"/>
    <mergeCell ref="B1:D1"/>
    <mergeCell ref="B3:D3"/>
    <mergeCell ref="B6:D6"/>
    <mergeCell ref="C9:D9"/>
    <mergeCell ref="C12:D13"/>
    <mergeCell ref="C15:D15"/>
  </mergeCells>
  <printOptions horizontalCentered="1"/>
  <pageMargins left="0.25" right="0.25" top="0.75" bottom="0.75" header="0.3" footer="0.3"/>
  <pageSetup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9BD3F425E7344CB8F31697D3DD7605" ma:contentTypeVersion="" ma:contentTypeDescription="Create a new document." ma:contentTypeScope="" ma:versionID="5caa926ea9d69272573ac0001231ddd1">
  <xsd:schema xmlns:xsd="http://www.w3.org/2001/XMLSchema" xmlns:xs="http://www.w3.org/2001/XMLSchema" xmlns:p="http://schemas.microsoft.com/office/2006/metadata/properties" xmlns:ns1="http://schemas.microsoft.com/sharepoint/v3" xmlns:ns2="beaf5f31-8cd1-41e4-a47a-7a8ecc96f470" targetNamespace="http://schemas.microsoft.com/office/2006/metadata/properties" ma:root="true" ma:fieldsID="b21af3bb3c8f651575448477e53d6a43" ns1:_="" ns2:_="">
    <xsd:import namespace="http://schemas.microsoft.com/sharepoint/v3"/>
    <xsd:import namespace="beaf5f31-8cd1-41e4-a47a-7a8ecc96f470"/>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eaf5f31-8cd1-41e4-a47a-7a8ecc96f47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80E8E84-F13C-4B96-BC08-B168AAF2C259}"/>
</file>

<file path=customXml/itemProps2.xml><?xml version="1.0" encoding="utf-8"?>
<ds:datastoreItem xmlns:ds="http://schemas.openxmlformats.org/officeDocument/2006/customXml" ds:itemID="{27A2F930-3EBC-4BF3-BF89-89B4D8A497E9}">
  <ds:schemaRefs>
    <ds:schemaRef ds:uri="http://schemas.microsoft.com/sharepoint/v3/contenttype/forms"/>
  </ds:schemaRefs>
</ds:datastoreItem>
</file>

<file path=customXml/itemProps3.xml><?xml version="1.0" encoding="utf-8"?>
<ds:datastoreItem xmlns:ds="http://schemas.openxmlformats.org/officeDocument/2006/customXml" ds:itemID="{203C4FE5-51D9-4F90-AD4D-26983253D140}">
  <ds:schemaRefs>
    <ds:schemaRef ds:uri="http://purl.org/dc/dcmitype/"/>
    <ds:schemaRef ds:uri="http://schemas.openxmlformats.org/package/2006/metadata/core-properties"/>
    <ds:schemaRef ds:uri="http://schemas.microsoft.com/office/2006/documentManagement/types"/>
    <ds:schemaRef ds:uri="http://purl.org/dc/elements/1.1/"/>
    <ds:schemaRef ds:uri="http://www.w3.org/XML/1998/namespace"/>
    <ds:schemaRef ds:uri="http://schemas.microsoft.com/office/2006/metadata/properties"/>
    <ds:schemaRef ds:uri="http://purl.org/dc/terms/"/>
    <ds:schemaRef ds:uri="4d25096d-8498-4c60-b1b4-1f4f8751a46e"/>
    <ds:schemaRef ds:uri="http://schemas.microsoft.com/office/infopath/2007/PartnerControls"/>
    <ds:schemaRef ds:uri="1f3b7500-8d09-4f57-a05a-a378cd61cd34"/>
  </ds:schemaRefs>
</ds:datastoreItem>
</file>

<file path=docMetadata/LabelInfo.xml><?xml version="1.0" encoding="utf-8"?>
<clbl:labelList xmlns:clbl="http://schemas.microsoft.com/office/2020/mipLabelMetadata">
  <clbl:label id="{209c4bad-df14-4172-87df-060f84f01a11}" enabled="0" method="" siteId="{209c4bad-df14-4172-87df-060f84f01a1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Issue Tracking</vt:lpstr>
      <vt:lpstr>Budget</vt:lpstr>
      <vt:lpstr>Personnel</vt:lpstr>
      <vt:lpstr>Non-Personnel</vt:lpstr>
      <vt:lpstr>Indirect Cost</vt:lpstr>
      <vt:lpstr>Other</vt:lpstr>
      <vt:lpstr>Budget!Print_Area</vt:lpstr>
      <vt:lpstr>'Indirect Cost'!Print_Area</vt:lpstr>
      <vt:lpstr>'Non-Personnel'!Print_Area</vt:lpstr>
      <vt:lpstr>Other!Print_Area</vt:lpstr>
      <vt:lpstr>Personnel!Print_Area</vt:lpstr>
    </vt:vector>
  </TitlesOfParts>
  <Manager/>
  <Company>UWSP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Sengbusch, Bliss</dc:creator>
  <cp:keywords/>
  <dc:description/>
  <cp:lastModifiedBy>Treffert, Beth</cp:lastModifiedBy>
  <cp:revision/>
  <cp:lastPrinted>2025-03-03T17:45:26Z</cp:lastPrinted>
  <dcterms:created xsi:type="dcterms:W3CDTF">2017-04-12T15:36:11Z</dcterms:created>
  <dcterms:modified xsi:type="dcterms:W3CDTF">2025-03-05T19:45:03Z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0x010100939BD3F425E7344CB8F31697D3DD7605</vt:lpwstr>
  </property>
  <property fmtid="{D5CDD505-2E9C-101B-9397-08002B2CF9AE}" pid="3" name="MediaServiceImageTags">
    <vt:lpwstr/>
  </property>
</Properties>
</file>